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76" yWindow="4050" windowWidth="12120" windowHeight="5115" activeTab="0"/>
  </bookViews>
  <sheets>
    <sheet name="Jadwal" sheetId="1" r:id="rId1"/>
    <sheet name="Irtifak" sheetId="2" state="hidden" r:id="rId2"/>
    <sheet name="Markas" sheetId="3" state="hidden" r:id="rId3"/>
  </sheets>
  <externalReferences>
    <externalReference r:id="rId7"/>
  </externalReferences>
  <definedNames>
    <definedName name="DataLintang" localSheetId="1">'[1]Markas'!$B$2:$M$2245</definedName>
    <definedName name="DataLintang">'Markas'!$B$2:$M$2213</definedName>
    <definedName name="Dr" localSheetId="1">'Irtifak'!$C$31</definedName>
    <definedName name="Dr">'Jadwal'!$Q$14</definedName>
    <definedName name="HrPs">'Jadwal'!$BW$11:$CA$17</definedName>
    <definedName name="Konversi">'[1]Menu Utama'!#REF!</definedName>
    <definedName name="kota">'Markas'!$Q$5:$Q$327</definedName>
    <definedName name="NamaBulan" localSheetId="1">'Irtifak'!$E$10:$J$22</definedName>
    <definedName name="NamaBulan">'Jadwal'!$BS$11:$BU$22</definedName>
    <definedName name="NamaBulanH">'Irtifak'!$E$11:$H$22</definedName>
    <definedName name="_xlnm.Print_Area" localSheetId="0">'Jadwal'!$A$4:$N$51</definedName>
    <definedName name="Tabel3">'Irtifak'!$F$223:$J$234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<sst xmlns="http://schemas.openxmlformats.org/spreadsheetml/2006/main" count="9838" uniqueCount="2618">
  <si>
    <t>WATSONVILLE</t>
  </si>
  <si>
    <t>WAUKEGAN</t>
  </si>
  <si>
    <t>WAUKESHA</t>
  </si>
  <si>
    <t>WAUSAU</t>
  </si>
  <si>
    <t>WEDJH</t>
  </si>
  <si>
    <t>WELKOM</t>
  </si>
  <si>
    <t>WELLINGTON</t>
  </si>
  <si>
    <t>WELLS</t>
  </si>
  <si>
    <t>WENATCHEE</t>
  </si>
  <si>
    <t>WENDOVER</t>
  </si>
  <si>
    <t>WEST END</t>
  </si>
  <si>
    <t>WEST PALM BEACH</t>
  </si>
  <si>
    <t>WEST YELLOWSTONE</t>
  </si>
  <si>
    <t>WESTCHESTER CTY</t>
  </si>
  <si>
    <t>WESTERLY</t>
  </si>
  <si>
    <t>WESTFIELD</t>
  </si>
  <si>
    <t>WESTHAMPTON</t>
  </si>
  <si>
    <t>WHEELING</t>
  </si>
  <si>
    <t>WHIDBEY ISLAND</t>
  </si>
  <si>
    <t>WHITEHORSE</t>
  </si>
  <si>
    <t>WICHITA</t>
  </si>
  <si>
    <t>WICHITA FALLS</t>
  </si>
  <si>
    <t>WIEN</t>
  </si>
  <si>
    <t>WILDENRATH</t>
  </si>
  <si>
    <t>WILLIAMS LAKE</t>
  </si>
  <si>
    <t>WILLIAMSPORT</t>
  </si>
  <si>
    <t>WILLISTON</t>
  </si>
  <si>
    <t>WILLMAR</t>
  </si>
  <si>
    <t>WILLOW GROVE</t>
  </si>
  <si>
    <t>WILLOWS</t>
  </si>
  <si>
    <t>WILMINGTON</t>
  </si>
  <si>
    <t>WINDHOEK</t>
  </si>
  <si>
    <t>WINDSOR</t>
  </si>
  <si>
    <t>WINNEMUCCA</t>
  </si>
  <si>
    <t>WINNIPEG</t>
  </si>
  <si>
    <t>WINSLOW</t>
  </si>
  <si>
    <t>WINSTON-SALEM</t>
  </si>
  <si>
    <t>WISCONSIN RAPIDS</t>
  </si>
  <si>
    <t>WISE</t>
  </si>
  <si>
    <t>WOLF POINT</t>
  </si>
  <si>
    <t>WONOGIRI</t>
  </si>
  <si>
    <t>WONOSARI</t>
  </si>
  <si>
    <t>WONOSOBO</t>
  </si>
  <si>
    <t>WOODBRIDGE</t>
  </si>
  <si>
    <t>WOODWARD</t>
  </si>
  <si>
    <t>WOOSTER</t>
  </si>
  <si>
    <t>WORCESTER</t>
  </si>
  <si>
    <t>WORLAND</t>
  </si>
  <si>
    <t>WORTHINGTON</t>
  </si>
  <si>
    <t>WUHAN</t>
  </si>
  <si>
    <t>YAKIMA</t>
  </si>
  <si>
    <t>YAKUTAT</t>
  </si>
  <si>
    <t>YAMAGATA</t>
  </si>
  <si>
    <t>YANBO</t>
  </si>
  <si>
    <t>YANGON</t>
  </si>
  <si>
    <t>MYANMAR</t>
  </si>
  <si>
    <t>YAOUNDE</t>
  </si>
  <si>
    <t>YARMOUTH</t>
  </si>
  <si>
    <t>YAZD</t>
  </si>
  <si>
    <t>YELLOWKNIFE</t>
  </si>
  <si>
    <t>YOGYAKARTA</t>
  </si>
  <si>
    <t>YOKOHAMA</t>
  </si>
  <si>
    <t>YOLA</t>
  </si>
  <si>
    <t>YORKTON</t>
  </si>
  <si>
    <t>YOUNGSTOWN</t>
  </si>
  <si>
    <t>YUMA</t>
  </si>
  <si>
    <t>ZAHEDAN</t>
  </si>
  <si>
    <t>ZAMBOANGA</t>
  </si>
  <si>
    <t>ZANESVILLE</t>
  </si>
  <si>
    <t>ZANZIBAR</t>
  </si>
  <si>
    <t>ZARAGOZA</t>
  </si>
  <si>
    <t>ZARQA</t>
  </si>
  <si>
    <t>ZURICH</t>
  </si>
  <si>
    <t xml:space="preserve">JANUARI </t>
  </si>
  <si>
    <t xml:space="preserve">FEBRUARI </t>
  </si>
  <si>
    <t xml:space="preserve">MARET </t>
  </si>
  <si>
    <t xml:space="preserve">APRIL </t>
  </si>
  <si>
    <t xml:space="preserve">MEI </t>
  </si>
  <si>
    <t xml:space="preserve">JUNI </t>
  </si>
  <si>
    <t xml:space="preserve">JULI </t>
  </si>
  <si>
    <t xml:space="preserve">AGUSTUS </t>
  </si>
  <si>
    <t xml:space="preserve">SEPTEMBER </t>
  </si>
  <si>
    <t>CATATAN</t>
  </si>
  <si>
    <t>Awal Syawal</t>
  </si>
  <si>
    <t xml:space="preserve">OKTOBER </t>
  </si>
  <si>
    <t xml:space="preserve">NOPEMBER </t>
  </si>
  <si>
    <t xml:space="preserve">DESEMBER </t>
  </si>
  <si>
    <t xml:space="preserve"> Pahing</t>
  </si>
  <si>
    <t xml:space="preserve"> Pon</t>
  </si>
  <si>
    <t xml:space="preserve"> Wage</t>
  </si>
  <si>
    <t xml:space="preserve"> Kliwon</t>
  </si>
  <si>
    <t xml:space="preserve"> Legi</t>
  </si>
  <si>
    <t>Dihisab oleh : Ibnu Zahid Abdo el-Moeid</t>
  </si>
  <si>
    <t>By</t>
  </si>
  <si>
    <t>Qiblat</t>
  </si>
  <si>
    <t>Sdt Bantu</t>
  </si>
  <si>
    <t>Dr</t>
  </si>
  <si>
    <t>By Qb</t>
  </si>
  <si>
    <r>
      <t>S</t>
    </r>
    <r>
      <rPr>
        <vertAlign val="superscript"/>
        <sz val="10"/>
        <color indexed="8"/>
        <rFont val="Arial"/>
        <family val="2"/>
      </rPr>
      <t>1</t>
    </r>
  </si>
  <si>
    <r>
      <t>M</t>
    </r>
    <r>
      <rPr>
        <vertAlign val="superscript"/>
        <sz val="10"/>
        <color indexed="8"/>
        <rFont val="Arial"/>
        <family val="2"/>
      </rPr>
      <t>1</t>
    </r>
  </si>
  <si>
    <r>
      <t>N</t>
    </r>
    <r>
      <rPr>
        <vertAlign val="superscript"/>
        <sz val="10"/>
        <color indexed="8"/>
        <rFont val="Arial"/>
        <family val="2"/>
      </rPr>
      <t>1</t>
    </r>
  </si>
  <si>
    <t>N</t>
  </si>
  <si>
    <t>Kr 1</t>
  </si>
  <si>
    <t>Kr 2</t>
  </si>
  <si>
    <t>Kr 3</t>
  </si>
  <si>
    <t>Kr 4</t>
  </si>
  <si>
    <t>Q'</t>
  </si>
  <si>
    <t>S'</t>
  </si>
  <si>
    <t>Mail S</t>
  </si>
  <si>
    <r>
      <t xml:space="preserve">Pt </t>
    </r>
    <r>
      <rPr>
        <vertAlign val="superscript"/>
        <sz val="10"/>
        <color indexed="8"/>
        <rFont val="Arial"/>
        <family val="2"/>
      </rPr>
      <t>a</t>
    </r>
  </si>
  <si>
    <r>
      <t xml:space="preserve">Pt </t>
    </r>
    <r>
      <rPr>
        <vertAlign val="superscript"/>
        <sz val="10"/>
        <color indexed="8"/>
        <rFont val="Arial"/>
        <family val="2"/>
      </rPr>
      <t>b</t>
    </r>
  </si>
  <si>
    <r>
      <t xml:space="preserve">Pt </t>
    </r>
    <r>
      <rPr>
        <vertAlign val="superscript"/>
        <sz val="10"/>
        <color indexed="8"/>
        <rFont val="Arial"/>
        <family val="2"/>
      </rPr>
      <t>c</t>
    </r>
  </si>
  <si>
    <r>
      <t xml:space="preserve">Pt </t>
    </r>
    <r>
      <rPr>
        <vertAlign val="superscript"/>
        <sz val="10"/>
        <color indexed="8"/>
        <rFont val="Arial"/>
        <family val="2"/>
      </rPr>
      <t>d</t>
    </r>
  </si>
  <si>
    <t>PT</t>
  </si>
  <si>
    <t>e</t>
  </si>
  <si>
    <t>sd</t>
  </si>
  <si>
    <t>DIP</t>
  </si>
  <si>
    <t>Hm</t>
  </si>
  <si>
    <t>Ha</t>
  </si>
  <si>
    <t>Shubuh</t>
  </si>
  <si>
    <t>Syuruq</t>
  </si>
  <si>
    <t>Jam Deklinasi gmt</t>
  </si>
  <si>
    <t>QA</t>
  </si>
  <si>
    <t>E1</t>
  </si>
  <si>
    <t>E2</t>
  </si>
  <si>
    <t>Q1</t>
  </si>
  <si>
    <t>Q2</t>
  </si>
  <si>
    <t>Q3</t>
  </si>
  <si>
    <t>Q4</t>
  </si>
  <si>
    <t>Q5</t>
  </si>
  <si>
    <t>Q</t>
  </si>
  <si>
    <t>W</t>
  </si>
  <si>
    <t>Markas</t>
  </si>
  <si>
    <t>Makkah</t>
  </si>
  <si>
    <t>Makkah Lama</t>
  </si>
  <si>
    <t>Konversi Hijriyah ke Masehi untuk Ijtima' / Konjungsi</t>
  </si>
  <si>
    <t>Tahun</t>
  </si>
  <si>
    <t>P</t>
  </si>
  <si>
    <t>Akhir Bulan</t>
  </si>
  <si>
    <t>Tanggal Mld</t>
  </si>
  <si>
    <t>Tinggi</t>
  </si>
  <si>
    <t>Bulan Mld</t>
  </si>
  <si>
    <t>Jumlah hari</t>
  </si>
  <si>
    <t>Tahun Mld</t>
  </si>
  <si>
    <t>Masehi</t>
  </si>
  <si>
    <t>Julian Date</t>
  </si>
  <si>
    <t>Kliwon</t>
  </si>
  <si>
    <t>DZUL HIJJAH</t>
  </si>
  <si>
    <t xml:space="preserve"> Desember </t>
  </si>
  <si>
    <t>Bulan</t>
  </si>
  <si>
    <t>Legi</t>
  </si>
  <si>
    <t>MUHARROM</t>
  </si>
  <si>
    <t xml:space="preserve"> Januari </t>
  </si>
  <si>
    <t>Pahing</t>
  </si>
  <si>
    <t>SHOFAR</t>
  </si>
  <si>
    <t xml:space="preserve"> Februari </t>
  </si>
  <si>
    <t>R</t>
  </si>
  <si>
    <t>Rad</t>
  </si>
  <si>
    <t>Pon</t>
  </si>
  <si>
    <t>ROBI'UL AWAL</t>
  </si>
  <si>
    <t xml:space="preserve"> Maret </t>
  </si>
  <si>
    <t>C</t>
  </si>
  <si>
    <t>Y(desimal)</t>
  </si>
  <si>
    <t>Wage</t>
  </si>
  <si>
    <t>ROBI'UL AKHIR</t>
  </si>
  <si>
    <t xml:space="preserve"> April </t>
  </si>
  <si>
    <t>Mail Kulli</t>
  </si>
  <si>
    <t>K</t>
  </si>
  <si>
    <t>JUMADIL AWAL</t>
  </si>
  <si>
    <t xml:space="preserve"> Mei </t>
  </si>
  <si>
    <t>D</t>
  </si>
  <si>
    <t>Declinasi Mthr</t>
  </si>
  <si>
    <t>JUMADIL AKHIR</t>
  </si>
  <si>
    <t xml:space="preserve"> Juni </t>
  </si>
  <si>
    <t>ROJAB</t>
  </si>
  <si>
    <t xml:space="preserve"> Juli </t>
  </si>
  <si>
    <t>Tafawwut</t>
  </si>
  <si>
    <t>SYA'BAN</t>
  </si>
  <si>
    <t xml:space="preserve"> Agustus </t>
  </si>
  <si>
    <t>Z</t>
  </si>
  <si>
    <t>Waktu Zawal</t>
  </si>
  <si>
    <t>M'</t>
  </si>
  <si>
    <t>ROMADLON</t>
  </si>
  <si>
    <t xml:space="preserve"> September </t>
  </si>
  <si>
    <t>SYAWWAL</t>
  </si>
  <si>
    <t xml:space="preserve"> Oktober </t>
  </si>
  <si>
    <t>DZUL QO'DAH</t>
  </si>
  <si>
    <t xml:space="preserve"> Nopember </t>
  </si>
  <si>
    <t>Koreksi JD</t>
  </si>
  <si>
    <t>Ghurub Mthr</t>
  </si>
  <si>
    <t>JD Ijtima</t>
  </si>
  <si>
    <t>Zawal</t>
  </si>
  <si>
    <t>Diprogram oleh : Abdo el-Moeid</t>
  </si>
  <si>
    <t>Ijtima' terjadi</t>
  </si>
  <si>
    <t>Pukul</t>
  </si>
  <si>
    <t>Local Time</t>
  </si>
  <si>
    <t>Konvert Derajat</t>
  </si>
  <si>
    <t>HY</t>
  </si>
  <si>
    <t>Harokat Matahari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</si>
  <si>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</si>
  <si>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</si>
  <si>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</si>
  <si>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</si>
  <si>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</si>
  <si>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</si>
  <si>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</si>
  <si>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</si>
  <si>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</si>
  <si>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</si>
  <si>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</si>
  <si>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</si>
  <si>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</si>
  <si>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MT</t>
  </si>
  <si>
    <t>JD Ijtimak</t>
  </si>
  <si>
    <t>WI</t>
  </si>
  <si>
    <t>WD</t>
  </si>
  <si>
    <t>'Harokat Bulan</t>
  </si>
  <si>
    <t>AA</t>
  </si>
  <si>
    <t>Tgl M</t>
  </si>
  <si>
    <t>Bln M</t>
  </si>
  <si>
    <t>Thn M</t>
  </si>
  <si>
    <t>Tanggal setelah dikoreksi</t>
  </si>
  <si>
    <t>Tgl / Bln / Thn</t>
  </si>
  <si>
    <t>PA</t>
  </si>
  <si>
    <t>Hari</t>
  </si>
  <si>
    <t>Pasar</t>
  </si>
  <si>
    <t>Tambah Hari</t>
  </si>
  <si>
    <t>Tgl Yg dihitung</t>
  </si>
  <si>
    <t>Ghurub Matahari</t>
  </si>
  <si>
    <t>T 14</t>
  </si>
  <si>
    <t>Mo</t>
  </si>
  <si>
    <t>L'</t>
  </si>
  <si>
    <t>Mulai Selisih</t>
  </si>
  <si>
    <t>x</t>
  </si>
  <si>
    <t>y</t>
  </si>
  <si>
    <t>&amp;c</t>
  </si>
  <si>
    <t>Khosoh Syams</t>
  </si>
  <si>
    <t>PTc</t>
  </si>
  <si>
    <t>hc</t>
  </si>
  <si>
    <t>Thulusy Syams</t>
  </si>
  <si>
    <t>Mail Syams</t>
  </si>
  <si>
    <t>Ghurub Hilal</t>
  </si>
  <si>
    <t>IF</t>
  </si>
  <si>
    <t>Matholik Mustaqimah Lis Syam</t>
  </si>
  <si>
    <t>Daqoiqut Tafawwut</t>
  </si>
  <si>
    <t>s.d</t>
  </si>
  <si>
    <t>Nisfu Qotris Syams</t>
  </si>
  <si>
    <t>Dip</t>
  </si>
  <si>
    <t>Inkhifadlul Ufuq</t>
  </si>
  <si>
    <t>Irtifak Syam Waqt Ghurub</t>
  </si>
  <si>
    <t>t</t>
  </si>
  <si>
    <t>Nisfu Qousin Nahar Syams</t>
  </si>
  <si>
    <t>Ghurub GMT</t>
  </si>
  <si>
    <t>GLMT</t>
  </si>
  <si>
    <t>Count of INDONESIA</t>
  </si>
  <si>
    <t>Total</t>
  </si>
  <si>
    <t>Grand Total</t>
  </si>
  <si>
    <t>SILAHKAN PILIH KOTA ANDA</t>
  </si>
  <si>
    <t>Ghurub WD</t>
  </si>
  <si>
    <t>Wasath Qomar</t>
  </si>
  <si>
    <t>Khossoh Qomar</t>
  </si>
  <si>
    <t>Hissoh 'Urdli</t>
  </si>
  <si>
    <t>Fadlul Wasti</t>
  </si>
  <si>
    <t>Majmu'ah Ta'dilat</t>
  </si>
  <si>
    <t>Thul Qomar</t>
  </si>
  <si>
    <t>A'</t>
  </si>
  <si>
    <t>Khosoh Al Mu'addalah</t>
  </si>
  <si>
    <t>Ardlul Qomar</t>
  </si>
  <si>
    <t>Mail Tsani Qomar</t>
  </si>
  <si>
    <t>Khissoh Bu'di</t>
  </si>
  <si>
    <t>Bu'dul Qomar</t>
  </si>
  <si>
    <t>Matholik Mustaqimah Lil Qomar</t>
  </si>
  <si>
    <t>tc</t>
  </si>
  <si>
    <t>Fadlud Dair Lil Qomar</t>
  </si>
  <si>
    <t>Irtifak Hilal Haqiqi</t>
  </si>
  <si>
    <t>p</t>
  </si>
  <si>
    <t>Jarak Bumi-Bulan</t>
  </si>
  <si>
    <t>HP</t>
  </si>
  <si>
    <t>Ikhtilaful Mandhor lil Qomar 1</t>
  </si>
  <si>
    <t>s.d.c</t>
  </si>
  <si>
    <t>Nisfu Qotril Qomar</t>
  </si>
  <si>
    <t>Ikhtilaful Mandhor lil Qomar 2</t>
  </si>
  <si>
    <t>Ref</t>
  </si>
  <si>
    <t>Inkisarus Syi'a'</t>
  </si>
  <si>
    <t>hc'</t>
  </si>
  <si>
    <t>Irtifa' Mar'i</t>
  </si>
  <si>
    <t>Umur</t>
  </si>
  <si>
    <t>Umur bulan</t>
  </si>
  <si>
    <t>Azm</t>
  </si>
  <si>
    <t>Azimut Matahari</t>
  </si>
  <si>
    <t>Azimut Matahari dari Barat</t>
  </si>
  <si>
    <t>Azc</t>
  </si>
  <si>
    <t>Azimut Hilal</t>
  </si>
  <si>
    <t>Azimut Hilal dari Barat</t>
  </si>
  <si>
    <t>z</t>
  </si>
  <si>
    <t>Jarak Matahari dan Hilal pada sa'at ghurub</t>
  </si>
  <si>
    <t>Dc</t>
  </si>
  <si>
    <t>Muktsul Hilal Fauqol Ufuq</t>
  </si>
  <si>
    <t>AL</t>
  </si>
  <si>
    <t>Cw</t>
  </si>
  <si>
    <t>Samak Hilal</t>
  </si>
  <si>
    <t>EL</t>
  </si>
  <si>
    <t>Elongasi</t>
  </si>
  <si>
    <t>FIa</t>
  </si>
  <si>
    <t>Nurul Hilal</t>
  </si>
  <si>
    <t>FI</t>
  </si>
  <si>
    <t>Nurul Hilal dalam %</t>
  </si>
  <si>
    <t>Ms</t>
  </si>
  <si>
    <t>Ra</t>
  </si>
  <si>
    <t>AU</t>
  </si>
  <si>
    <t>Km</t>
  </si>
  <si>
    <t>Terbit Mthr</t>
  </si>
  <si>
    <t>Bulan baru</t>
  </si>
  <si>
    <t>Imkan rukyat</t>
  </si>
  <si>
    <r>
      <t>B</t>
    </r>
    <r>
      <rPr>
        <vertAlign val="superscript"/>
        <sz val="10"/>
        <color indexed="8"/>
        <rFont val="Arial"/>
        <family val="2"/>
      </rPr>
      <t>2</t>
    </r>
  </si>
  <si>
    <r>
      <t>JD</t>
    </r>
    <r>
      <rPr>
        <vertAlign val="superscript"/>
        <sz val="10"/>
        <color indexed="8"/>
        <rFont val="Arial"/>
        <family val="2"/>
      </rPr>
      <t>2</t>
    </r>
  </si>
  <si>
    <r>
      <t>T</t>
    </r>
    <r>
      <rPr>
        <vertAlign val="superscript"/>
        <sz val="10"/>
        <color indexed="8"/>
        <rFont val="Arial"/>
        <family val="2"/>
      </rPr>
      <t>2</t>
    </r>
  </si>
  <si>
    <r>
      <t>M'</t>
    </r>
    <r>
      <rPr>
        <vertAlign val="superscript"/>
        <sz val="10"/>
        <color indexed="8"/>
        <rFont val="Arial"/>
        <family val="2"/>
      </rPr>
      <t>1</t>
    </r>
  </si>
  <si>
    <r>
      <t>F</t>
    </r>
    <r>
      <rPr>
        <vertAlign val="superscript"/>
        <sz val="10"/>
        <color indexed="8"/>
        <rFont val="Arial"/>
        <family val="2"/>
      </rPr>
      <t>1</t>
    </r>
  </si>
  <si>
    <r>
      <t>WI</t>
    </r>
    <r>
      <rPr>
        <vertAlign val="superscript"/>
        <sz val="10"/>
        <color indexed="8"/>
        <rFont val="Arial"/>
        <family val="2"/>
      </rPr>
      <t>1</t>
    </r>
  </si>
  <si>
    <r>
      <t>A</t>
    </r>
    <r>
      <rPr>
        <vertAlign val="superscript"/>
        <sz val="10"/>
        <color indexed="8"/>
        <rFont val="Arial"/>
        <family val="2"/>
      </rPr>
      <t>1</t>
    </r>
  </si>
  <si>
    <r>
      <t>D</t>
    </r>
    <r>
      <rPr>
        <vertAlign val="superscript"/>
        <sz val="10"/>
        <color indexed="8"/>
        <rFont val="Arial"/>
        <family val="2"/>
      </rPr>
      <t>1</t>
    </r>
  </si>
  <si>
    <r>
      <t xml:space="preserve">Ptc </t>
    </r>
    <r>
      <rPr>
        <vertAlign val="superscript"/>
        <sz val="10"/>
        <color indexed="8"/>
        <rFont val="Arial"/>
        <family val="2"/>
      </rPr>
      <t>a</t>
    </r>
  </si>
  <si>
    <r>
      <t xml:space="preserve">Ptc </t>
    </r>
    <r>
      <rPr>
        <vertAlign val="superscript"/>
        <sz val="10"/>
        <color indexed="8"/>
        <rFont val="Arial"/>
        <family val="2"/>
      </rPr>
      <t>b</t>
    </r>
  </si>
  <si>
    <r>
      <t xml:space="preserve">Ptc </t>
    </r>
    <r>
      <rPr>
        <vertAlign val="superscript"/>
        <sz val="10"/>
        <color indexed="8"/>
        <rFont val="Arial"/>
        <family val="2"/>
      </rPr>
      <t>c</t>
    </r>
  </si>
  <si>
    <r>
      <t xml:space="preserve">hc' </t>
    </r>
    <r>
      <rPr>
        <vertAlign val="superscript"/>
        <sz val="10"/>
        <color indexed="8"/>
        <rFont val="Arial"/>
        <family val="2"/>
      </rPr>
      <t>a</t>
    </r>
  </si>
  <si>
    <r>
      <t xml:space="preserve">hc' </t>
    </r>
    <r>
      <rPr>
        <vertAlign val="superscript"/>
        <sz val="10"/>
        <color indexed="8"/>
        <rFont val="Arial"/>
        <family val="2"/>
      </rPr>
      <t>b</t>
    </r>
  </si>
  <si>
    <t>IMKANUR RUKYAH</t>
  </si>
  <si>
    <t>TANGGAL</t>
  </si>
  <si>
    <t>MILADI</t>
  </si>
  <si>
    <t>Awal Romadlon</t>
  </si>
  <si>
    <t>TGL</t>
  </si>
  <si>
    <t>HARI &amp;</t>
  </si>
  <si>
    <t>IMSAK</t>
  </si>
  <si>
    <t>SHUBUH</t>
  </si>
  <si>
    <t>THULU'</t>
  </si>
  <si>
    <t>DHUCHA</t>
  </si>
  <si>
    <t>DHUHUR</t>
  </si>
  <si>
    <t>ASHAR</t>
  </si>
  <si>
    <t>MAGHRIB</t>
  </si>
  <si>
    <t>ISYA'</t>
  </si>
  <si>
    <t>PASARAN</t>
  </si>
  <si>
    <t>Bujur</t>
  </si>
  <si>
    <t>Lintang</t>
  </si>
  <si>
    <t>Lintang Makkah</t>
  </si>
  <si>
    <t>Bujur Makkah</t>
  </si>
  <si>
    <t>JD</t>
  </si>
  <si>
    <t>T</t>
  </si>
  <si>
    <t>G</t>
  </si>
  <si>
    <t>TZ</t>
  </si>
  <si>
    <t>Ashar</t>
  </si>
  <si>
    <t>Isya'</t>
  </si>
  <si>
    <t>Shubuch</t>
  </si>
  <si>
    <t>Dhucha</t>
  </si>
  <si>
    <t>F</t>
  </si>
  <si>
    <t>M</t>
  </si>
  <si>
    <t>Maghrib</t>
  </si>
  <si>
    <t>Imsak</t>
  </si>
  <si>
    <t>Thulu'</t>
  </si>
  <si>
    <t>Dhuha</t>
  </si>
  <si>
    <t>Ahad</t>
  </si>
  <si>
    <t>Senin</t>
  </si>
  <si>
    <t>Selasa</t>
  </si>
  <si>
    <t>Rabu</t>
  </si>
  <si>
    <t>Kamis</t>
  </si>
  <si>
    <t>Jum'at</t>
  </si>
  <si>
    <t>Sabtu</t>
  </si>
  <si>
    <t>E</t>
  </si>
  <si>
    <t>Tfwt</t>
  </si>
  <si>
    <t>A</t>
  </si>
  <si>
    <t>h</t>
  </si>
  <si>
    <t>Az</t>
  </si>
  <si>
    <t>AQ</t>
  </si>
  <si>
    <t>Rumus Jrk</t>
  </si>
  <si>
    <t>Selisih Bj</t>
  </si>
  <si>
    <t>Lintang Mrks</t>
  </si>
  <si>
    <t>TAHUN HIJRIYAH</t>
  </si>
  <si>
    <t>Bujur Mrks</t>
  </si>
  <si>
    <t>Dhuhur</t>
  </si>
  <si>
    <t>Ihtiyat</t>
  </si>
  <si>
    <t>MARKAS</t>
  </si>
  <si>
    <t>No.</t>
  </si>
  <si>
    <t>Nama Kota</t>
  </si>
  <si>
    <t>Negara</t>
  </si>
  <si>
    <t>LU</t>
  </si>
  <si>
    <t>BT</t>
  </si>
  <si>
    <t>TG</t>
  </si>
  <si>
    <t>AALBORG</t>
  </si>
  <si>
    <t>DENMARK</t>
  </si>
  <si>
    <t>U</t>
  </si>
  <si>
    <t>AARHUS</t>
  </si>
  <si>
    <t>ABADAN</t>
  </si>
  <si>
    <t>IRAN</t>
  </si>
  <si>
    <t>ABBOTSFORD</t>
  </si>
  <si>
    <t>CANADA</t>
  </si>
  <si>
    <t>B</t>
  </si>
  <si>
    <t>ABERDEEN</t>
  </si>
  <si>
    <t>USA (SD)</t>
  </si>
  <si>
    <t>ABHA</t>
  </si>
  <si>
    <t>SAUDI ARABIA</t>
  </si>
  <si>
    <t>ABIDJAN</t>
  </si>
  <si>
    <t>IVORY COAST</t>
  </si>
  <si>
    <t>ABILENE</t>
  </si>
  <si>
    <t>USA (TX)</t>
  </si>
  <si>
    <t>ABU ARISH</t>
  </si>
  <si>
    <t>ABU DHABI</t>
  </si>
  <si>
    <t>UAE</t>
  </si>
  <si>
    <t>ABU SIMBEL</t>
  </si>
  <si>
    <t>EGYPT</t>
  </si>
  <si>
    <t>ABUJA</t>
  </si>
  <si>
    <t>NIGERIA</t>
  </si>
  <si>
    <t>ACAPULCO</t>
  </si>
  <si>
    <t>MEXICO</t>
  </si>
  <si>
    <t>ACCRA</t>
  </si>
  <si>
    <t>GHANA</t>
  </si>
  <si>
    <t>ADAK ISLAND</t>
  </si>
  <si>
    <t>USA (AK)</t>
  </si>
  <si>
    <t>ADANA</t>
  </si>
  <si>
    <t>TURKEY</t>
  </si>
  <si>
    <t>ADDIS ABABA</t>
  </si>
  <si>
    <t>ETHIOPIA</t>
  </si>
  <si>
    <t>ADELAIDE</t>
  </si>
  <si>
    <t>AUSTRALIA</t>
  </si>
  <si>
    <t>S</t>
  </si>
  <si>
    <t>AGADES</t>
  </si>
  <si>
    <t>NIGER</t>
  </si>
  <si>
    <t>AGADIR</t>
  </si>
  <si>
    <t>MOROCCO</t>
  </si>
  <si>
    <t>AGEN</t>
  </si>
  <si>
    <t>FRANCE</t>
  </si>
  <si>
    <t>AGUADILLA</t>
  </si>
  <si>
    <t>PUERTO RICO</t>
  </si>
  <si>
    <t>AHMEDABAD</t>
  </si>
  <si>
    <t>INDIA</t>
  </si>
  <si>
    <t>AHWAZ</t>
  </si>
  <si>
    <t>AIKEN</t>
  </si>
  <si>
    <t>USA (SC)</t>
  </si>
  <si>
    <t>AJACCIO</t>
  </si>
  <si>
    <t>AJLOUN</t>
  </si>
  <si>
    <t>JORDAN</t>
  </si>
  <si>
    <t>AKITA</t>
  </si>
  <si>
    <t>JAPAN</t>
  </si>
  <si>
    <t>AKKA</t>
  </si>
  <si>
    <t>PALESTINE</t>
  </si>
  <si>
    <t>AKRON</t>
  </si>
  <si>
    <t>USA (OH)</t>
  </si>
  <si>
    <t>AKURE</t>
  </si>
  <si>
    <t>AL HOCEIMA</t>
  </si>
  <si>
    <t>ALAHAN PANJANG</t>
  </si>
  <si>
    <t>INDONESIA</t>
  </si>
  <si>
    <t>ALAMEDA</t>
  </si>
  <si>
    <t>USA (CA)</t>
  </si>
  <si>
    <t>ALAMOGORDO</t>
  </si>
  <si>
    <t>USA (NM)</t>
  </si>
  <si>
    <t>ALAMOSA</t>
  </si>
  <si>
    <t>USA (CO)</t>
  </si>
  <si>
    <t>ALBANY</t>
  </si>
  <si>
    <t>USA (GA)</t>
  </si>
  <si>
    <t>USA (NY)</t>
  </si>
  <si>
    <t>ALBUQUERQUE</t>
  </si>
  <si>
    <t>ALEPPO</t>
  </si>
  <si>
    <t>SYRIA</t>
  </si>
  <si>
    <t>ALEXANDRIA</t>
  </si>
  <si>
    <t>USA (LA)</t>
  </si>
  <si>
    <t>USA (MN)</t>
  </si>
  <si>
    <t>ALEXANDROUPOLIS</t>
  </si>
  <si>
    <t>GREECE</t>
  </si>
  <si>
    <t>ALGHERO</t>
  </si>
  <si>
    <t>ITALY</t>
  </si>
  <si>
    <t>ALGIERS</t>
  </si>
  <si>
    <t>ALGERIA</t>
  </si>
  <si>
    <t>ALICANTE</t>
  </si>
  <si>
    <t>SPAIN</t>
  </si>
  <si>
    <t>ALICE SPRINGS</t>
  </si>
  <si>
    <t>ALLAHABAD</t>
  </si>
  <si>
    <t>ALLENTOWN</t>
  </si>
  <si>
    <t>USA (PA)</t>
  </si>
  <si>
    <t>ALLIANCE</t>
  </si>
  <si>
    <t>USA (NE)</t>
  </si>
  <si>
    <t>ALMA</t>
  </si>
  <si>
    <t>USA (MI)</t>
  </si>
  <si>
    <t>ALMA ATA</t>
  </si>
  <si>
    <t>ALMERIA</t>
  </si>
  <si>
    <t>ALOR STAR</t>
  </si>
  <si>
    <t>MALAYSIA</t>
  </si>
  <si>
    <t>ALPENA</t>
  </si>
  <si>
    <t>ALRAS</t>
  </si>
  <si>
    <t>ALTAMIRA</t>
  </si>
  <si>
    <t>BRAZIL</t>
  </si>
  <si>
    <t>ALTOONA</t>
  </si>
  <si>
    <t>ALTUS</t>
  </si>
  <si>
    <t>USA (OK)</t>
  </si>
  <si>
    <t>AMARILLO</t>
  </si>
  <si>
    <t>AMBOIN</t>
  </si>
  <si>
    <t>PAPUA GUINEA</t>
  </si>
  <si>
    <t>AMBOINA</t>
  </si>
  <si>
    <t>AMBON</t>
  </si>
  <si>
    <t>AMMAN</t>
  </si>
  <si>
    <t>AMRITSAR</t>
  </si>
  <si>
    <t>AMSTERDAM</t>
  </si>
  <si>
    <t>NETHERLANDS</t>
  </si>
  <si>
    <t>AMUNTAI</t>
  </si>
  <si>
    <t>AN NAJAF</t>
  </si>
  <si>
    <t>IRAQ</t>
  </si>
  <si>
    <t>ANCHORAGE</t>
  </si>
  <si>
    <t>ANCONA</t>
  </si>
  <si>
    <t>ANDERSON</t>
  </si>
  <si>
    <t>USA (IN)</t>
  </si>
  <si>
    <t>ANGERS</t>
  </si>
  <si>
    <t>ANKARA</t>
  </si>
  <si>
    <t>ANNABA</t>
  </si>
  <si>
    <t>ANNETTE ISLAND</t>
  </si>
  <si>
    <t>ANNISTON</t>
  </si>
  <si>
    <t>USA (AL)</t>
  </si>
  <si>
    <t>ANTALYA</t>
  </si>
  <si>
    <t>ANTOFAGASTA</t>
  </si>
  <si>
    <t>CHILE</t>
  </si>
  <si>
    <t>ANTWERP</t>
  </si>
  <si>
    <t>BELGIUM</t>
  </si>
  <si>
    <t>ANYER</t>
  </si>
  <si>
    <t>APELDOORN</t>
  </si>
  <si>
    <t>APPLE VALLEY</t>
  </si>
  <si>
    <t>APPLETON</t>
  </si>
  <si>
    <t>USA (WI)</t>
  </si>
  <si>
    <t>AQABA</t>
  </si>
  <si>
    <t>ARACATUBA</t>
  </si>
  <si>
    <t>ARAD</t>
  </si>
  <si>
    <t>ROMANIA</t>
  </si>
  <si>
    <t>ARAR</t>
  </si>
  <si>
    <t>ARCATA</t>
  </si>
  <si>
    <t>ARDMORE</t>
  </si>
  <si>
    <t>AREQUIPA</t>
  </si>
  <si>
    <t>PERU</t>
  </si>
  <si>
    <t>ARICA</t>
  </si>
  <si>
    <t>ARMIDALE</t>
  </si>
  <si>
    <t>AROSBAYA MADURA</t>
  </si>
  <si>
    <t>ARTESIA</t>
  </si>
  <si>
    <t>ARUBA</t>
  </si>
  <si>
    <t>ASHEVILLE</t>
  </si>
  <si>
    <t>USA (NC)</t>
  </si>
  <si>
    <t>ASHLAND</t>
  </si>
  <si>
    <t>ASMARA</t>
  </si>
  <si>
    <t>ASPEN</t>
  </si>
  <si>
    <t>ASTORIA</t>
  </si>
  <si>
    <t>USA (OR)</t>
  </si>
  <si>
    <t>ASTURIAS</t>
  </si>
  <si>
    <t>ASUNCION</t>
  </si>
  <si>
    <t>PARAGUAY</t>
  </si>
  <si>
    <t>ASWAN</t>
  </si>
  <si>
    <t>ASYUT</t>
  </si>
  <si>
    <t>ATAR</t>
  </si>
  <si>
    <t>MAURITANIA</t>
  </si>
  <si>
    <t>ATHENS</t>
  </si>
  <si>
    <t>ATLANTA</t>
  </si>
  <si>
    <t>ATLANTIC CITY</t>
  </si>
  <si>
    <t>USA (NJ)</t>
  </si>
  <si>
    <t>ATSUGI</t>
  </si>
  <si>
    <t>AUCKLAND</t>
  </si>
  <si>
    <t>NEW ZEALAND</t>
  </si>
  <si>
    <t>AUGUSTA</t>
  </si>
  <si>
    <t>USA (ME)</t>
  </si>
  <si>
    <t>AUSTIN</t>
  </si>
  <si>
    <t>AVALON</t>
  </si>
  <si>
    <t>AVIANO</t>
  </si>
  <si>
    <t>AZRAQ</t>
  </si>
  <si>
    <t>BADAJOZ</t>
  </si>
  <si>
    <t>BAGHDAD</t>
  </si>
  <si>
    <t>BAHIA BLANCA</t>
  </si>
  <si>
    <t>ARGENTINA</t>
  </si>
  <si>
    <t>BAIE COMEAU</t>
  </si>
  <si>
    <t>BAKER</t>
  </si>
  <si>
    <t>BAKERSFIELD</t>
  </si>
  <si>
    <t>BAKHTARAN</t>
  </si>
  <si>
    <t>BAKU</t>
  </si>
  <si>
    <t>USSR</t>
  </si>
  <si>
    <t>BALIAGE</t>
  </si>
  <si>
    <t>BALIKESIR</t>
  </si>
  <si>
    <t>BALIKPAPAN</t>
  </si>
  <si>
    <t>BALMACEDA</t>
  </si>
  <si>
    <t>BALTIMORE</t>
  </si>
  <si>
    <t>USA (MD)</t>
  </si>
  <si>
    <t>BAMAKO</t>
  </si>
  <si>
    <t>MALI</t>
  </si>
  <si>
    <t>BANDA ACEH</t>
  </si>
  <si>
    <t>BANDAR ABBAS</t>
  </si>
  <si>
    <t>BANDAR LAMPUNG</t>
  </si>
  <si>
    <t>BANDAR LENGEH</t>
  </si>
  <si>
    <t>BANDIRMA</t>
  </si>
  <si>
    <t>BANDUNG</t>
  </si>
  <si>
    <t>BANGALORE</t>
  </si>
  <si>
    <t>BANGGAI</t>
  </si>
  <si>
    <t>BANGKA</t>
  </si>
  <si>
    <t>BANGKALAN</t>
  </si>
  <si>
    <t>BANGKINAN</t>
  </si>
  <si>
    <t>BANGKO</t>
  </si>
  <si>
    <t>BANGKOK</t>
  </si>
  <si>
    <t>THAILAND</t>
  </si>
  <si>
    <t>BANGOR</t>
  </si>
  <si>
    <t>BANGUI</t>
  </si>
  <si>
    <t>CENTRAL AFERICA</t>
  </si>
  <si>
    <t>BANJAR</t>
  </si>
  <si>
    <t>BANJARMASIN</t>
  </si>
  <si>
    <t>BANJARNEGARA</t>
  </si>
  <si>
    <t>BANJUL</t>
  </si>
  <si>
    <t>GAMBIA</t>
  </si>
  <si>
    <t>BANTEN</t>
  </si>
  <si>
    <t>BANTUL</t>
  </si>
  <si>
    <t>BANYUMAS</t>
  </si>
  <si>
    <t>BANYUWANGI</t>
  </si>
  <si>
    <t>BAR HARBOR</t>
  </si>
  <si>
    <t>BARABAI</t>
  </si>
  <si>
    <t>BARCELONA</t>
  </si>
  <si>
    <t>VENEZUELA</t>
  </si>
  <si>
    <t>BARDUFOSS</t>
  </si>
  <si>
    <t>NORWAY</t>
  </si>
  <si>
    <t>BARI</t>
  </si>
  <si>
    <t>BARQUISIMETO</t>
  </si>
  <si>
    <t>BARROW</t>
  </si>
  <si>
    <t>BARTLESVILLE</t>
  </si>
  <si>
    <t>BARZAYN</t>
  </si>
  <si>
    <t>BASLE</t>
  </si>
  <si>
    <t>SWITZERLAND</t>
  </si>
  <si>
    <t>BASRA</t>
  </si>
  <si>
    <t>BASTIA</t>
  </si>
  <si>
    <t>CORSICA  FRA</t>
  </si>
  <si>
    <t>BATA</t>
  </si>
  <si>
    <t>EQUATORIAL GUINEA</t>
  </si>
  <si>
    <t>BATANG</t>
  </si>
  <si>
    <t>BATESVILLE</t>
  </si>
  <si>
    <t>USA (AR)</t>
  </si>
  <si>
    <t>BATTLE CREEK</t>
  </si>
  <si>
    <t>BATURAJA</t>
  </si>
  <si>
    <t>BATUSANGKAR</t>
  </si>
  <si>
    <t>BAUBAU</t>
  </si>
  <si>
    <t>BAUDETTE</t>
  </si>
  <si>
    <t>BAYER</t>
  </si>
  <si>
    <t>BEATRICE</t>
  </si>
  <si>
    <t>BEAUMONT</t>
  </si>
  <si>
    <t>BEAUVAIS</t>
  </si>
  <si>
    <t>BECHAR</t>
  </si>
  <si>
    <t>BECKLEY</t>
  </si>
  <si>
    <t>USA (WV)</t>
  </si>
  <si>
    <t>BEDFORD</t>
  </si>
  <si>
    <t>USA (MA)</t>
  </si>
  <si>
    <t>BEIJING</t>
  </si>
  <si>
    <t>CHINA</t>
  </si>
  <si>
    <t>BEIRA</t>
  </si>
  <si>
    <t>MOZAMBIQUE</t>
  </si>
  <si>
    <t>BEIRUT</t>
  </si>
  <si>
    <t>LEBANON</t>
  </si>
  <si>
    <t>BEKASI</t>
  </si>
  <si>
    <t>BELEM</t>
  </si>
  <si>
    <t>BELFAST</t>
  </si>
  <si>
    <t>UK</t>
  </si>
  <si>
    <t>BELFORT</t>
  </si>
  <si>
    <t>BELGRADE</t>
  </si>
  <si>
    <t>YUGOSLAVIA</t>
  </si>
  <si>
    <t>BELLEVILLE</t>
  </si>
  <si>
    <t>USA (IL)</t>
  </si>
  <si>
    <t>BELLINGHAM</t>
  </si>
  <si>
    <t>USA (WA)</t>
  </si>
  <si>
    <t>BELMAR</t>
  </si>
  <si>
    <t>BELO HORIZONTE</t>
  </si>
  <si>
    <t>BEMIDJI</t>
  </si>
  <si>
    <t>BEND</t>
  </si>
  <si>
    <t>BENGHAZI</t>
  </si>
  <si>
    <t>LIBYA</t>
  </si>
  <si>
    <t>BENGKALIS</t>
  </si>
  <si>
    <t>BENGKULU</t>
  </si>
  <si>
    <t>BENIN CITY</t>
  </si>
  <si>
    <t>BENTON HARBOR</t>
  </si>
  <si>
    <t>BERGAMO</t>
  </si>
  <si>
    <t>BERGEN</t>
  </si>
  <si>
    <t>BERLIN</t>
  </si>
  <si>
    <t>GERMANY</t>
  </si>
  <si>
    <t>USA (NH)</t>
  </si>
  <si>
    <t>BERN</t>
  </si>
  <si>
    <t>BETHEL</t>
  </si>
  <si>
    <t>BETHLEHEM</t>
  </si>
  <si>
    <t>BEVERLY</t>
  </si>
  <si>
    <t>BHUJ</t>
  </si>
  <si>
    <t>BIARRITZ</t>
  </si>
  <si>
    <t>BIG DELTA</t>
  </si>
  <si>
    <t>BILBAO</t>
  </si>
  <si>
    <t>BILLINGS</t>
  </si>
  <si>
    <t>USA (MT)</t>
  </si>
  <si>
    <t>BILLUND</t>
  </si>
  <si>
    <t>BILOXI</t>
  </si>
  <si>
    <t>Nisful Lail</t>
  </si>
  <si>
    <t>USA (MS)</t>
  </si>
  <si>
    <t>BIMA</t>
  </si>
  <si>
    <t>BINGHAMTON</t>
  </si>
  <si>
    <t>BINJAI</t>
  </si>
  <si>
    <t>BIREUN</t>
  </si>
  <si>
    <t>BIRMINGHAM</t>
  </si>
  <si>
    <t>BISHA</t>
  </si>
  <si>
    <t>BISHOP</t>
  </si>
  <si>
    <t>BISKRA</t>
  </si>
  <si>
    <t>BISMARCK</t>
  </si>
  <si>
    <t>USA (ND)</t>
  </si>
  <si>
    <t>BLACKSBURG</t>
  </si>
  <si>
    <t>USA (VA)</t>
  </si>
  <si>
    <t>BLANDING</t>
  </si>
  <si>
    <t>USA (UT)</t>
  </si>
  <si>
    <t>BLANGKAJEREN</t>
  </si>
  <si>
    <t>BLANTYRE</t>
  </si>
  <si>
    <t>MALAWI</t>
  </si>
  <si>
    <t>BLEGA</t>
  </si>
  <si>
    <t>BLITAR</t>
  </si>
  <si>
    <t>BLOEMFONTEIN</t>
  </si>
  <si>
    <t>SOUTH AFRICA</t>
  </si>
  <si>
    <t>BLOOMINGTON</t>
  </si>
  <si>
    <t>BLORA</t>
  </si>
  <si>
    <t>BLYTHE</t>
  </si>
  <si>
    <t>BLYTHEVILLE</t>
  </si>
  <si>
    <t>BOA VISTA</t>
  </si>
  <si>
    <t>BOBO DIOULASSO</t>
  </si>
  <si>
    <t>BURKINA FASO</t>
  </si>
  <si>
    <t>BOCA RATON</t>
  </si>
  <si>
    <t>USA (FL)</t>
  </si>
  <si>
    <t>BODO</t>
  </si>
  <si>
    <t>BOGOR</t>
  </si>
  <si>
    <t>BOGOTA</t>
  </si>
  <si>
    <t>COLOMBIA</t>
  </si>
  <si>
    <t>BOISE</t>
  </si>
  <si>
    <t>USA (ID)</t>
  </si>
  <si>
    <t>BOJONEGORO</t>
  </si>
  <si>
    <t>BOLOGNA</t>
  </si>
  <si>
    <t>BOMBAY</t>
  </si>
  <si>
    <t>BONAIRE</t>
  </si>
  <si>
    <t>ANTILLES</t>
  </si>
  <si>
    <t>BONDOWOSO</t>
  </si>
  <si>
    <t>BONN</t>
  </si>
  <si>
    <t>BONTANG</t>
  </si>
  <si>
    <t>BONTHAIN</t>
  </si>
  <si>
    <t>BORDEAUX</t>
  </si>
  <si>
    <t>BORGER</t>
  </si>
  <si>
    <t>BORLANGE</t>
  </si>
  <si>
    <t>SWEDEN</t>
  </si>
  <si>
    <t>BOSTON</t>
  </si>
  <si>
    <t>BOUAKE</t>
  </si>
  <si>
    <t>BOULDER</t>
  </si>
  <si>
    <t>BOURGAS</t>
  </si>
  <si>
    <t>BULGARIA</t>
  </si>
  <si>
    <t>BOWLING GREEN</t>
  </si>
  <si>
    <t>USA (KY)</t>
  </si>
  <si>
    <t>BOYOLALI</t>
  </si>
  <si>
    <t>BOZEMAN</t>
  </si>
  <si>
    <t>BRADFORD</t>
  </si>
  <si>
    <t>BRAINERD</t>
  </si>
  <si>
    <t>BRANDON</t>
  </si>
  <si>
    <t>BRASILIA</t>
  </si>
  <si>
    <t>BRATISLAVA</t>
  </si>
  <si>
    <t>CZECHO</t>
  </si>
  <si>
    <t>SLOVAKIA</t>
  </si>
  <si>
    <t>BRAUNSCHWEIG</t>
  </si>
  <si>
    <t>BRAZZAVILLE</t>
  </si>
  <si>
    <t>CONGO</t>
  </si>
  <si>
    <t>BREBES</t>
  </si>
  <si>
    <t>BREMEN</t>
  </si>
  <si>
    <t>BREMERTON</t>
  </si>
  <si>
    <t>BREST</t>
  </si>
  <si>
    <t>BRIDGEPORT</t>
  </si>
  <si>
    <t>USA (CT)</t>
  </si>
  <si>
    <t>BRIDGETOWN</t>
  </si>
  <si>
    <t>BARBADOS</t>
  </si>
  <si>
    <t>BRIGHAM CITY</t>
  </si>
  <si>
    <t>BRINDISI</t>
  </si>
  <si>
    <t>BRISBANE</t>
  </si>
  <si>
    <t>BRISTOL</t>
  </si>
  <si>
    <t>USA (TN)</t>
  </si>
  <si>
    <t>BRIZE NORTON</t>
  </si>
  <si>
    <t>BROOKINGS</t>
  </si>
  <si>
    <t>BROOKS LAKE</t>
  </si>
  <si>
    <t>BROOMFIELD</t>
  </si>
  <si>
    <t>BROWNSVILLE</t>
  </si>
  <si>
    <t>BROWNWOOD</t>
  </si>
  <si>
    <t>BRUGGE</t>
  </si>
  <si>
    <t>BRUNSWICK</t>
  </si>
  <si>
    <t>BRUSSELS</t>
  </si>
  <si>
    <t>BRYCE CANYON</t>
  </si>
  <si>
    <t>BUCARAMANGA</t>
  </si>
  <si>
    <t>BUCHAREST</t>
  </si>
  <si>
    <t>BUDAPEST</t>
  </si>
  <si>
    <t>HUNGARY</t>
  </si>
  <si>
    <t>BUENOS AIRES</t>
  </si>
  <si>
    <t>BUFFALO</t>
  </si>
  <si>
    <t>USA (WY)</t>
  </si>
  <si>
    <t>BUJUMBURA</t>
  </si>
  <si>
    <t>BURUNDI</t>
  </si>
  <si>
    <t>BUKAYRIYAH</t>
  </si>
  <si>
    <t>BUKITTINGGI</t>
  </si>
  <si>
    <t>BULAWAYO</t>
  </si>
  <si>
    <t>ZIMBABWE</t>
  </si>
  <si>
    <t>BULUKUMBA</t>
  </si>
  <si>
    <t>BUNGAH GRESIK</t>
  </si>
  <si>
    <t>BUNTOK</t>
  </si>
  <si>
    <t>BUQAYQ</t>
  </si>
  <si>
    <t>BURAYDAH</t>
  </si>
  <si>
    <t>BURBANK</t>
  </si>
  <si>
    <t>BURLINGTON</t>
  </si>
  <si>
    <t>USA (IA)</t>
  </si>
  <si>
    <t>USA (VT)</t>
  </si>
  <si>
    <t>BURNS</t>
  </si>
  <si>
    <t>BURSA</t>
  </si>
  <si>
    <t>BUSHEHR</t>
  </si>
  <si>
    <t>BUTTE</t>
  </si>
  <si>
    <t>CADILLAC</t>
  </si>
  <si>
    <t>CAGAYAN</t>
  </si>
  <si>
    <t>PHILIPPINES</t>
  </si>
  <si>
    <t>CAGLIARI</t>
  </si>
  <si>
    <t>CAIRNS</t>
  </si>
  <si>
    <t>CAIRO</t>
  </si>
  <si>
    <t>CALABAR</t>
  </si>
  <si>
    <t>CALAMA</t>
  </si>
  <si>
    <t>CALANG</t>
  </si>
  <si>
    <t>CALCUTTA</t>
  </si>
  <si>
    <t>CALDWELL</t>
  </si>
  <si>
    <t>CALEXICO</t>
  </si>
  <si>
    <t>CALGARY</t>
  </si>
  <si>
    <t>CALI</t>
  </si>
  <si>
    <t>CALVI</t>
  </si>
  <si>
    <t>CAMAGUEY</t>
  </si>
  <si>
    <t>CUBA</t>
  </si>
  <si>
    <t>CAMDEN</t>
  </si>
  <si>
    <t>CAMP DOUGLAS</t>
  </si>
  <si>
    <t>CAMP SPRINGS</t>
  </si>
  <si>
    <t>CAMPBELL RIVER</t>
  </si>
  <si>
    <t>CAMPECHE</t>
  </si>
  <si>
    <t>CAMPO GRANDE</t>
  </si>
  <si>
    <t>CAN CUN</t>
  </si>
  <si>
    <t>CANBERRA</t>
  </si>
  <si>
    <t>CAPE CANAVERAL</t>
  </si>
  <si>
    <t>CAPE GIRARDEAU</t>
  </si>
  <si>
    <t>USA (MO)</t>
  </si>
  <si>
    <t>CAPE MAY</t>
  </si>
  <si>
    <t>CAPE SARICHEF</t>
  </si>
  <si>
    <t>CAPETOWN</t>
  </si>
  <si>
    <t>CARACAS</t>
  </si>
  <si>
    <t>CARBONDALE</t>
  </si>
  <si>
    <t>CARDIFF</t>
  </si>
  <si>
    <t>CARLSBAD</t>
  </si>
  <si>
    <t>CARTAGENA</t>
  </si>
  <si>
    <t>CASA GRANDE</t>
  </si>
  <si>
    <t>USA (AZ)</t>
  </si>
  <si>
    <t>CASABLANCA</t>
  </si>
  <si>
    <t>CASPER</t>
  </si>
  <si>
    <t>CASTLEGAR</t>
  </si>
  <si>
    <t>CAT CAY</t>
  </si>
  <si>
    <t>BAHAMAS</t>
  </si>
  <si>
    <t>CATAMARCA</t>
  </si>
  <si>
    <t>CATANIA</t>
  </si>
  <si>
    <t>CAYENNE</t>
  </si>
  <si>
    <t>FRENCH GUIANA</t>
  </si>
  <si>
    <t>CEDAR CITY</t>
  </si>
  <si>
    <t>CEDAR RAPIDS</t>
  </si>
  <si>
    <t>CEPU</t>
  </si>
  <si>
    <t>CHADRON</t>
  </si>
  <si>
    <t>CHAMPAIGN</t>
  </si>
  <si>
    <t>CHANIA</t>
  </si>
  <si>
    <t>CHARLEROI</t>
  </si>
  <si>
    <t>CHARLESTON</t>
  </si>
  <si>
    <t>CHARLO</t>
  </si>
  <si>
    <t>CHARLOTTE</t>
  </si>
  <si>
    <t>CHARLOTTESVILLE</t>
  </si>
  <si>
    <t>CHARLOTTETOWN</t>
  </si>
  <si>
    <t>CHATEAUROUX</t>
  </si>
  <si>
    <t>CHATHAM</t>
  </si>
  <si>
    <t>CHATTANOOGA</t>
  </si>
  <si>
    <t>CHEHALIS</t>
  </si>
  <si>
    <t>CHEJU</t>
  </si>
  <si>
    <t>SOUTH KOREA</t>
  </si>
  <si>
    <t>CHERBOURG</t>
  </si>
  <si>
    <t>CHERRY POINT</t>
  </si>
  <si>
    <t>CHETUMAL</t>
  </si>
  <si>
    <t>CHEYENNE</t>
  </si>
  <si>
    <t>CHIANG MAI</t>
  </si>
  <si>
    <t>CHIAYI</t>
  </si>
  <si>
    <t>TAIWAN</t>
  </si>
  <si>
    <t>CHICAGO</t>
  </si>
  <si>
    <t>CHICKASHA</t>
  </si>
  <si>
    <t>CHICLAYO</t>
  </si>
  <si>
    <t>CHICO</t>
  </si>
  <si>
    <t>CHICOPEE FALLS</t>
  </si>
  <si>
    <t>CHIHUAHUA</t>
  </si>
  <si>
    <t>CHINCOTEAGUE</t>
  </si>
  <si>
    <t>CHINO</t>
  </si>
  <si>
    <t>CHITTAGONG</t>
  </si>
  <si>
    <t>BANGLADESH</t>
  </si>
  <si>
    <t>CHON BURI</t>
  </si>
  <si>
    <t>CHRISTCHURCH</t>
  </si>
  <si>
    <t>CHURCHILL</t>
  </si>
  <si>
    <t>CHURCHILL FALLS</t>
  </si>
  <si>
    <t>CIAMIS</t>
  </si>
  <si>
    <t>CIANJUR</t>
  </si>
  <si>
    <t>CIBINONG</t>
  </si>
  <si>
    <t>CIJULANG</t>
  </si>
  <si>
    <t>CIKAJANG</t>
  </si>
  <si>
    <t>CILACAP</t>
  </si>
  <si>
    <t>CILEGON</t>
  </si>
  <si>
    <t>CIMAHI</t>
  </si>
  <si>
    <t>CINCINNATI</t>
  </si>
  <si>
    <t>CIREBON</t>
  </si>
  <si>
    <t>CIUDAD JUAREZ</t>
  </si>
  <si>
    <t>CIUDAD OBREGON</t>
  </si>
  <si>
    <t>CLARKSBURG</t>
  </si>
  <si>
    <t>CLARKSVILLE</t>
  </si>
  <si>
    <t>CLEARFIELD</t>
  </si>
  <si>
    <t>CLERMONT-FERRAND</t>
  </si>
  <si>
    <t>CLEVELAND</t>
  </si>
  <si>
    <t>CLINTON</t>
  </si>
  <si>
    <t>CLOVIS</t>
  </si>
  <si>
    <t>COALINGA</t>
  </si>
  <si>
    <t>COCHABAMBA</t>
  </si>
  <si>
    <t>BOLIVIA</t>
  </si>
  <si>
    <t>COCOA</t>
  </si>
  <si>
    <t>COCOS ISLANDS</t>
  </si>
  <si>
    <t>CODY</t>
  </si>
  <si>
    <t>COEUR D ALENE</t>
  </si>
  <si>
    <t>PANCENG GRESIK</t>
  </si>
  <si>
    <t>COLBY</t>
  </si>
  <si>
    <t>USA (KS)</t>
  </si>
  <si>
    <t>COLD BAY</t>
  </si>
  <si>
    <t>COLD LAKE</t>
  </si>
  <si>
    <t>COLLEGE STATION</t>
  </si>
  <si>
    <t>COLOGNE</t>
  </si>
  <si>
    <t>COLOMBO</t>
  </si>
  <si>
    <t>SRI LANKA</t>
  </si>
  <si>
    <t>COLORADO SPRINGS</t>
  </si>
  <si>
    <t>COLUMBIA</t>
  </si>
  <si>
    <t>COLUMBUS</t>
  </si>
  <si>
    <t>COMODORO RIVA</t>
  </si>
  <si>
    <t>COMOX</t>
  </si>
  <si>
    <t>CONAKRY</t>
  </si>
  <si>
    <t>GUINEA</t>
  </si>
  <si>
    <t>CONCEPCION</t>
  </si>
  <si>
    <t>CONCORD</t>
  </si>
  <si>
    <t>CONSTANTA</t>
  </si>
  <si>
    <t>CONSTANTINE</t>
  </si>
  <si>
    <t>COPENHAGEN</t>
  </si>
  <si>
    <t>CORDOBA</t>
  </si>
  <si>
    <t>CORDOVA</t>
  </si>
  <si>
    <t>CORO</t>
  </si>
  <si>
    <t>CORPUS CHRISTI</t>
  </si>
  <si>
    <t>CORRIENTES</t>
  </si>
  <si>
    <t>CORTEZ</t>
  </si>
  <si>
    <t>CORVALLIS</t>
  </si>
  <si>
    <t>COTONOU</t>
  </si>
  <si>
    <t>BENIN</t>
  </si>
  <si>
    <t>COTTONWOOD</t>
  </si>
  <si>
    <t>COWRA</t>
  </si>
  <si>
    <t>CRANBROOK</t>
  </si>
  <si>
    <t>CRESCENT CITY</t>
  </si>
  <si>
    <t>CRESTVIEW</t>
  </si>
  <si>
    <t>CRISCIUMA</t>
  </si>
  <si>
    <t>CROSS CITY</t>
  </si>
  <si>
    <t>CROSSVILLE</t>
  </si>
  <si>
    <t>CRUZEIRO DO SUL</t>
  </si>
  <si>
    <t>CUIABA</t>
  </si>
  <si>
    <t>CULIACAN</t>
  </si>
  <si>
    <t>CUMBERLAND</t>
  </si>
  <si>
    <t>CUNNAMULLA</t>
  </si>
  <si>
    <t>CURITIBA</t>
  </si>
  <si>
    <t>CURUP</t>
  </si>
  <si>
    <t>CUT BANK</t>
  </si>
  <si>
    <t>CUZCO</t>
  </si>
  <si>
    <t>DAGGETT</t>
  </si>
  <si>
    <t>DAKAR</t>
  </si>
  <si>
    <t>SENEGAL</t>
  </si>
  <si>
    <t>DAKHLA</t>
  </si>
  <si>
    <t>DALAMAN</t>
  </si>
  <si>
    <t>DALLAS</t>
  </si>
  <si>
    <t>DALTON</t>
  </si>
  <si>
    <t>DAMASCUS</t>
  </si>
  <si>
    <t>DAMMAM</t>
  </si>
  <si>
    <t>DANBURY</t>
  </si>
  <si>
    <t>CONNECTICUT</t>
  </si>
  <si>
    <t>DANVILLE</t>
  </si>
  <si>
    <t>DAR ES SALAAM</t>
  </si>
  <si>
    <t>TANZANIA</t>
  </si>
  <si>
    <t>DARWIN</t>
  </si>
  <si>
    <t>DAUPHIN</t>
  </si>
  <si>
    <t>DAVAO</t>
  </si>
  <si>
    <t>DAVENPORT</t>
  </si>
  <si>
    <t>DAWADIMI</t>
  </si>
  <si>
    <t>DAYTON</t>
  </si>
  <si>
    <t>DAYTONA BEACH</t>
  </si>
  <si>
    <t>DEAUVILLE</t>
  </si>
  <si>
    <t>DECATUR</t>
  </si>
  <si>
    <t>DEER LAKE</t>
  </si>
  <si>
    <t>DEESAH</t>
  </si>
  <si>
    <t>DEIR EZZOR</t>
  </si>
  <si>
    <t>DEL RIO</t>
  </si>
  <si>
    <t>DELFT</t>
  </si>
  <si>
    <t>DELHI</t>
  </si>
  <si>
    <t>DELTA</t>
  </si>
  <si>
    <t>DEMAK</t>
  </si>
  <si>
    <t>DENPASAR</t>
  </si>
  <si>
    <t>DENVER</t>
  </si>
  <si>
    <t>DES MOINES</t>
  </si>
  <si>
    <t>DETROIT</t>
  </si>
  <si>
    <t>DETROIT LAKES</t>
  </si>
  <si>
    <t>DHAHRAN</t>
  </si>
  <si>
    <t>DHAKA</t>
  </si>
  <si>
    <t>DICKINSON</t>
  </si>
  <si>
    <t>DILLI</t>
  </si>
  <si>
    <t>DILLINGHAM</t>
  </si>
  <si>
    <t>DINARD</t>
  </si>
  <si>
    <t>DIRE DAWA</t>
  </si>
  <si>
    <t>D'IVOIRE YAMOUSSOUKRO</t>
  </si>
  <si>
    <t>COTE</t>
  </si>
  <si>
    <t>DIYARBAKIR</t>
  </si>
  <si>
    <t>DJANET</t>
  </si>
  <si>
    <t>DJERBA</t>
  </si>
  <si>
    <t>TUNISIA</t>
  </si>
  <si>
    <t>DJIBOUTI</t>
  </si>
  <si>
    <t>DOBO</t>
  </si>
  <si>
    <t>DODGE CITY</t>
  </si>
  <si>
    <t>DODOMA</t>
  </si>
  <si>
    <t>DOHA</t>
  </si>
  <si>
    <t>QATAR</t>
  </si>
  <si>
    <t>DOLOMI</t>
  </si>
  <si>
    <t>DOMPU</t>
  </si>
  <si>
    <t>DONGGALA</t>
  </si>
  <si>
    <t>DORTMUND</t>
  </si>
  <si>
    <t>DOTHAN</t>
  </si>
  <si>
    <t>DOUALA</t>
  </si>
  <si>
    <t>CAMEROON</t>
  </si>
  <si>
    <t>DOUGLAS</t>
  </si>
  <si>
    <t>DOVER</t>
  </si>
  <si>
    <t>USA (DE)</t>
  </si>
  <si>
    <t>DRAMMEN</t>
  </si>
  <si>
    <t>DRESDEN</t>
  </si>
  <si>
    <t>DRYDEN</t>
  </si>
  <si>
    <t>DU BOIS</t>
  </si>
  <si>
    <t>DUBAI</t>
  </si>
  <si>
    <t>DUBBO</t>
  </si>
  <si>
    <t>DUBLIN</t>
  </si>
  <si>
    <t>IRELAND</t>
  </si>
  <si>
    <t>DUBROVNIK</t>
  </si>
  <si>
    <t>DUBUQUE</t>
  </si>
  <si>
    <t>DUGWAY</t>
  </si>
  <si>
    <t>DUISBURG</t>
  </si>
  <si>
    <t>DULUTH</t>
  </si>
  <si>
    <t>DUMAI</t>
  </si>
  <si>
    <t>DUNCAN</t>
  </si>
  <si>
    <t>DURANGO</t>
  </si>
  <si>
    <t>DURBAN</t>
  </si>
  <si>
    <t>DURJAN</t>
  </si>
  <si>
    <t>DUSSELDORF</t>
  </si>
  <si>
    <t>EAGLE</t>
  </si>
  <si>
    <t>EARLTON</t>
  </si>
  <si>
    <t>EAST MIDLANDS</t>
  </si>
  <si>
    <t>EASTER ISLAND</t>
  </si>
  <si>
    <t>EAU CLAIRE</t>
  </si>
  <si>
    <t>EDINBURGH</t>
  </si>
  <si>
    <t>EDMONTON</t>
  </si>
  <si>
    <t>EDWARDS</t>
  </si>
  <si>
    <t>EINDHOVEN</t>
  </si>
  <si>
    <t>EL CENTRO</t>
  </si>
  <si>
    <t>EL OBEID</t>
  </si>
  <si>
    <t>SUDAN</t>
  </si>
  <si>
    <t>EL PASO</t>
  </si>
  <si>
    <t>EL TORO</t>
  </si>
  <si>
    <t>ELIZABETH</t>
  </si>
  <si>
    <t>ELKINS</t>
  </si>
  <si>
    <t>ELKO</t>
  </si>
  <si>
    <t>USA (NV)</t>
  </si>
  <si>
    <t>ELLENSBURG</t>
  </si>
  <si>
    <t>ELMIRA</t>
  </si>
  <si>
    <t>ELY</t>
  </si>
  <si>
    <t>EMPORIA</t>
  </si>
  <si>
    <t>ENDEH</t>
  </si>
  <si>
    <t>ENID</t>
  </si>
  <si>
    <t>ENREKANG</t>
  </si>
  <si>
    <t>ENSCHEDE</t>
  </si>
  <si>
    <t>ENTEBBE</t>
  </si>
  <si>
    <t>UGANDA</t>
  </si>
  <si>
    <t>ENUGU</t>
  </si>
  <si>
    <t>EPINAL</t>
  </si>
  <si>
    <t>ERBIL</t>
  </si>
  <si>
    <t>ERCAN</t>
  </si>
  <si>
    <t>CYPRUS</t>
  </si>
  <si>
    <t>ERFURT</t>
  </si>
  <si>
    <t>ERIE</t>
  </si>
  <si>
    <t>ERZURUM</t>
  </si>
  <si>
    <t>ESBJERG</t>
  </si>
  <si>
    <t>ESCANABA</t>
  </si>
  <si>
    <t>ESMERALDAS</t>
  </si>
  <si>
    <t>ECUADOR</t>
  </si>
  <si>
    <t>ESSEN</t>
  </si>
  <si>
    <t>EUGENE</t>
  </si>
  <si>
    <t>EVANSTON</t>
  </si>
  <si>
    <t>EVANSVILLE</t>
  </si>
  <si>
    <t>EVELETH</t>
  </si>
  <si>
    <t>EVENES</t>
  </si>
  <si>
    <t>EVERETT</t>
  </si>
  <si>
    <t>EXETER</t>
  </si>
  <si>
    <t>FAIRBANKS</t>
  </si>
  <si>
    <t>FAIRFIELD</t>
  </si>
  <si>
    <t>FAIRMONT</t>
  </si>
  <si>
    <t>FAISALABAD</t>
  </si>
  <si>
    <t>PAKISTAN</t>
  </si>
  <si>
    <t>FAKFAK</t>
  </si>
  <si>
    <t>FALLON</t>
  </si>
  <si>
    <t>FALMOUTH</t>
  </si>
  <si>
    <t>FARGO</t>
  </si>
  <si>
    <t>FARMINGDALE</t>
  </si>
  <si>
    <t>FARMINGTON</t>
  </si>
  <si>
    <t>FARO</t>
  </si>
  <si>
    <t>PORTUGAL</t>
  </si>
  <si>
    <t>FARSUND</t>
  </si>
  <si>
    <t>FAYETTEVILLE</t>
  </si>
  <si>
    <t>FEZ</t>
  </si>
  <si>
    <t>FINDLAY</t>
  </si>
  <si>
    <t>FLAGSTAFF</t>
  </si>
  <si>
    <t>FLIN FLON</t>
  </si>
  <si>
    <t>FLINT</t>
  </si>
  <si>
    <t>FLORENCE</t>
  </si>
  <si>
    <t>FLORES</t>
  </si>
  <si>
    <t>GUATEMALA</t>
  </si>
  <si>
    <t>FLORIANOPOLIS</t>
  </si>
  <si>
    <t>FOND DU LAC</t>
  </si>
  <si>
    <t>FORLI</t>
  </si>
  <si>
    <t>FORT BRIDGER</t>
  </si>
  <si>
    <t>FORT COLLINS</t>
  </si>
  <si>
    <t>FORT DIX</t>
  </si>
  <si>
    <t>FORT DODGE</t>
  </si>
  <si>
    <t>FORT KNOX</t>
  </si>
  <si>
    <t>FORT KOBBE</t>
  </si>
  <si>
    <t>PANAMA</t>
  </si>
  <si>
    <t>FORT LAUDERDALE</t>
  </si>
  <si>
    <t>FORT LEONARD WOOD</t>
  </si>
  <si>
    <t>FORT MCMURRAY</t>
  </si>
  <si>
    <t>FORT MYERS</t>
  </si>
  <si>
    <t>FORT NELSON</t>
  </si>
  <si>
    <t>FORT PIERCE</t>
  </si>
  <si>
    <t>FORT SIMPSON</t>
  </si>
  <si>
    <t>FORT SMITH</t>
  </si>
  <si>
    <t>FORT ST JOHN</t>
  </si>
  <si>
    <t>FORT WAYNE</t>
  </si>
  <si>
    <t>FORT WORTH</t>
  </si>
  <si>
    <t>FORTALEZA</t>
  </si>
  <si>
    <t>FRANCEVILLE</t>
  </si>
  <si>
    <t>GABON</t>
  </si>
  <si>
    <t>FRANCISTOWN</t>
  </si>
  <si>
    <t>BOTSWANA</t>
  </si>
  <si>
    <t>FRANKFORT</t>
  </si>
  <si>
    <t>FRANKFURT</t>
  </si>
  <si>
    <t>FRANKLIN</t>
  </si>
  <si>
    <t>FREDERICTON</t>
  </si>
  <si>
    <t>FREEPORT</t>
  </si>
  <si>
    <t>FREETOWN</t>
  </si>
  <si>
    <t>SIERRA LEONE</t>
  </si>
  <si>
    <t>FRESNO</t>
  </si>
  <si>
    <t>FROBISHER BAY</t>
  </si>
  <si>
    <t>FT LEAVENWORTH</t>
  </si>
  <si>
    <t>FT SCOTT</t>
  </si>
  <si>
    <t>FUERTEVENTURA</t>
  </si>
  <si>
    <t>FUKUOKA</t>
  </si>
  <si>
    <t>GADSDEN</t>
  </si>
  <si>
    <t>GAGNON</t>
  </si>
  <si>
    <t>GAINESVILLE</t>
  </si>
  <si>
    <t>GALENA</t>
  </si>
  <si>
    <t>GALESBURG</t>
  </si>
  <si>
    <t>GALLUP</t>
  </si>
  <si>
    <t>GALVESTON</t>
  </si>
  <si>
    <t>GANDER</t>
  </si>
  <si>
    <t>GAROUA</t>
  </si>
  <si>
    <t>GARUT</t>
  </si>
  <si>
    <t>GARY</t>
  </si>
  <si>
    <t>GASSIM</t>
  </si>
  <si>
    <t>GATINEAU</t>
  </si>
  <si>
    <t>GAUHATI</t>
  </si>
  <si>
    <t>GAVLE</t>
  </si>
  <si>
    <t>GAYA</t>
  </si>
  <si>
    <t>GAYLORD</t>
  </si>
  <si>
    <t>GAZIANTEP</t>
  </si>
  <si>
    <t>GDANSK</t>
  </si>
  <si>
    <t>POLAND</t>
  </si>
  <si>
    <t>GEBANG AROSBAYA</t>
  </si>
  <si>
    <t>GEMENA</t>
  </si>
  <si>
    <t>ZAIRE</t>
  </si>
  <si>
    <t>GENEVA</t>
  </si>
  <si>
    <t>GENOA</t>
  </si>
  <si>
    <t>GENT</t>
  </si>
  <si>
    <t>GEORGE</t>
  </si>
  <si>
    <t>GEORGE TOWN</t>
  </si>
  <si>
    <t>GEORGETOWN</t>
  </si>
  <si>
    <t>GUYANA</t>
  </si>
  <si>
    <t>GERA</t>
  </si>
  <si>
    <t>GERALDTON</t>
  </si>
  <si>
    <t>GERONA</t>
  </si>
  <si>
    <t>GHARANDAL</t>
  </si>
  <si>
    <t>GHARDAIA</t>
  </si>
  <si>
    <t>GHAT</t>
  </si>
  <si>
    <t>GILLETTE</t>
  </si>
  <si>
    <t>GIZA</t>
  </si>
  <si>
    <t>GIZAN</t>
  </si>
  <si>
    <t>GLADWIN</t>
  </si>
  <si>
    <t>GLAGAH</t>
  </si>
  <si>
    <t>GLAGAH LAMONGAN</t>
  </si>
  <si>
    <t>GLASGOW</t>
  </si>
  <si>
    <t>GLENDIVE</t>
  </si>
  <si>
    <t>GLENS FALLS</t>
  </si>
  <si>
    <t>GLENVIEW</t>
  </si>
  <si>
    <t>GOETTINGEN</t>
  </si>
  <si>
    <t>GOIANIA</t>
  </si>
  <si>
    <t>GOLDSBORO</t>
  </si>
  <si>
    <t>GOMA</t>
  </si>
  <si>
    <t>GOMBONG</t>
  </si>
  <si>
    <t>GOODLAND</t>
  </si>
  <si>
    <t>GOODYEAR</t>
  </si>
  <si>
    <t>GOOSE BAY</t>
  </si>
  <si>
    <t>GORE BAY</t>
  </si>
  <si>
    <t>GORONTALO</t>
  </si>
  <si>
    <t>GOTHENBURG</t>
  </si>
  <si>
    <t>GRAJAKAN</t>
  </si>
  <si>
    <t>GRAN CANARIA</t>
  </si>
  <si>
    <t>GRANADA</t>
  </si>
  <si>
    <t>GRAND CANYON</t>
  </si>
  <si>
    <t>GRAND FORKS</t>
  </si>
  <si>
    <t>GRAND ISLAND</t>
  </si>
  <si>
    <t>GRAND JUNCTION</t>
  </si>
  <si>
    <t>GRAND RAPIDS</t>
  </si>
  <si>
    <t>GRANDE PRAIRIE</t>
  </si>
  <si>
    <t>GRANDVIEW</t>
  </si>
  <si>
    <t>GRAZ</t>
  </si>
  <si>
    <t>AUSTRIA</t>
  </si>
  <si>
    <t>GREAT BEND</t>
  </si>
  <si>
    <t>GREAT FALLS</t>
  </si>
  <si>
    <t>GREELEY</t>
  </si>
  <si>
    <t>GREEN BAY</t>
  </si>
  <si>
    <t>GREENBRIER</t>
  </si>
  <si>
    <t>GREENSBORO</t>
  </si>
  <si>
    <t>GREENVILLE</t>
  </si>
  <si>
    <t>GREENWOOD</t>
  </si>
  <si>
    <t>GRENOBLE</t>
  </si>
  <si>
    <t>GRESIK</t>
  </si>
  <si>
    <t>GRESIK CONDRODIPO</t>
  </si>
  <si>
    <t>GREYBULL</t>
  </si>
  <si>
    <t>GRONINGEN</t>
  </si>
  <si>
    <t>GROOTFONTEIN</t>
  </si>
  <si>
    <t>NAMIBIA</t>
  </si>
  <si>
    <t>GROSSETO</t>
  </si>
  <si>
    <t>GUAM</t>
  </si>
  <si>
    <t>GUANGZHOU</t>
  </si>
  <si>
    <t>GUANTANAMO</t>
  </si>
  <si>
    <t>GUAYAQUIL</t>
  </si>
  <si>
    <t>GUAYMAS</t>
  </si>
  <si>
    <t>GULFPORT</t>
  </si>
  <si>
    <t>GUNNISON</t>
  </si>
  <si>
    <t>GUNUNG SITOLI</t>
  </si>
  <si>
    <t>GUTERSLOH</t>
  </si>
  <si>
    <t>HAARLEM</t>
  </si>
  <si>
    <t>HACHINOHE</t>
  </si>
  <si>
    <t>HAFAR AL-BATIN</t>
  </si>
  <si>
    <t>HAGERSTOWN</t>
  </si>
  <si>
    <t>HAIFA</t>
  </si>
  <si>
    <t>HAIL</t>
  </si>
  <si>
    <t>HAKODATE</t>
  </si>
  <si>
    <t>HALIFAX</t>
  </si>
  <si>
    <t>HALLE</t>
  </si>
  <si>
    <t>HALMSTAD</t>
  </si>
  <si>
    <t>HAMA</t>
  </si>
  <si>
    <t>HAMBURG</t>
  </si>
  <si>
    <t>HAMILTON</t>
  </si>
  <si>
    <t>BERMUDA</t>
  </si>
  <si>
    <t>HAMPTON</t>
  </si>
  <si>
    <t>HANCOCK</t>
  </si>
  <si>
    <t>HANGZHOU</t>
  </si>
  <si>
    <t>HANIDH</t>
  </si>
  <si>
    <t>HANNOVER</t>
  </si>
  <si>
    <t>HANOI</t>
  </si>
  <si>
    <t>VIETNAM</t>
  </si>
  <si>
    <t>HARBIN</t>
  </si>
  <si>
    <t>HARGEISA</t>
  </si>
  <si>
    <t>SOMALIA</t>
  </si>
  <si>
    <t>HARLINGEN</t>
  </si>
  <si>
    <t>HARRISON</t>
  </si>
  <si>
    <t>HARROGATE</t>
  </si>
  <si>
    <t>HARTFORD</t>
  </si>
  <si>
    <t>HASA</t>
  </si>
  <si>
    <t>HASSI MESSAOUD</t>
  </si>
  <si>
    <t>HASTINGS</t>
  </si>
  <si>
    <t>HAT YAI</t>
  </si>
  <si>
    <t>HATTIESBURG</t>
  </si>
  <si>
    <t>HAVANA</t>
  </si>
  <si>
    <t>HAVRE</t>
  </si>
  <si>
    <t>HAWTHORNE</t>
  </si>
  <si>
    <t>HAY RIVER</t>
  </si>
  <si>
    <t>HAYDEN</t>
  </si>
  <si>
    <t>HAYS</t>
  </si>
  <si>
    <t>HAYWARD</t>
  </si>
  <si>
    <t>HAZLETON</t>
  </si>
  <si>
    <t>HEBRON</t>
  </si>
  <si>
    <t>HELENA</t>
  </si>
  <si>
    <t>HELSINGBORG</t>
  </si>
  <si>
    <t>HELSINKI</t>
  </si>
  <si>
    <t>FINLAND</t>
  </si>
  <si>
    <t>HEMET</t>
  </si>
  <si>
    <t>HERAKLION</t>
  </si>
  <si>
    <t>HERLONG</t>
  </si>
  <si>
    <t>HIBBING</t>
  </si>
  <si>
    <t>HICKORY</t>
  </si>
  <si>
    <t>HIGH LEVEL</t>
  </si>
  <si>
    <t>HILLSBORO</t>
  </si>
  <si>
    <t>HILO</t>
  </si>
  <si>
    <t>USA (HI)</t>
  </si>
  <si>
    <t>HIROSHIMA</t>
  </si>
  <si>
    <t>HMEADEYEH</t>
  </si>
  <si>
    <t>HO CHI MINH CITY</t>
  </si>
  <si>
    <t>HOBART</t>
  </si>
  <si>
    <t>HOBBS</t>
  </si>
  <si>
    <t>HODEIDA</t>
  </si>
  <si>
    <t>YEMEN</t>
  </si>
  <si>
    <t>HOFUF</t>
  </si>
  <si>
    <t>HOLGUIN</t>
  </si>
  <si>
    <t>HOLMS</t>
  </si>
  <si>
    <t>HOMER</t>
  </si>
  <si>
    <t>HOMESTEAD</t>
  </si>
  <si>
    <t>HONG KONG</t>
  </si>
  <si>
    <t>HONIARA</t>
  </si>
  <si>
    <t>SOLOMON ISLAND</t>
  </si>
  <si>
    <t>HONOLULU</t>
  </si>
  <si>
    <t>HOPKINSVILLE</t>
  </si>
  <si>
    <t>HOT SPRINGS</t>
  </si>
  <si>
    <t>HOULTON</t>
  </si>
  <si>
    <t>HOUSTON</t>
  </si>
  <si>
    <t>HUALIEN</t>
  </si>
  <si>
    <t>HUAMBO</t>
  </si>
  <si>
    <t>ANGOLA</t>
  </si>
  <si>
    <t>HUNTINGTON</t>
  </si>
  <si>
    <t>HUNTSVILLE</t>
  </si>
  <si>
    <t>HURON</t>
  </si>
  <si>
    <t>HUTCHINSON</t>
  </si>
  <si>
    <t>HYANNIS</t>
  </si>
  <si>
    <t>HYDERABAD</t>
  </si>
  <si>
    <t>IBIZA</t>
  </si>
  <si>
    <t>IDAHO FALLS</t>
  </si>
  <si>
    <t>IDI</t>
  </si>
  <si>
    <t>IGUASSU FALLS</t>
  </si>
  <si>
    <t>IGUAZU</t>
  </si>
  <si>
    <t>ILES DE MADELEINE</t>
  </si>
  <si>
    <t>ILOILO</t>
  </si>
  <si>
    <t>ILORIN</t>
  </si>
  <si>
    <t>IMMOKALEE</t>
  </si>
  <si>
    <t>IMPERIAL</t>
  </si>
  <si>
    <t>IMPHAL</t>
  </si>
  <si>
    <t>IN AMENAS</t>
  </si>
  <si>
    <t>INCHON</t>
  </si>
  <si>
    <t>KOREA</t>
  </si>
  <si>
    <t>INDEPENDENCE</t>
  </si>
  <si>
    <t>INDIANAPOLIS</t>
  </si>
  <si>
    <t>INDRAMAYU</t>
  </si>
  <si>
    <t>INNSBRUCK</t>
  </si>
  <si>
    <t>INTERNAT L FALLS</t>
  </si>
  <si>
    <t>INUVIK</t>
  </si>
  <si>
    <t>IOANNINA</t>
  </si>
  <si>
    <t>IOWA CITY</t>
  </si>
  <si>
    <t>IPATINGA</t>
  </si>
  <si>
    <t>IPOH</t>
  </si>
  <si>
    <t>IQUIQUE</t>
  </si>
  <si>
    <t>IQUITOS</t>
  </si>
  <si>
    <t>IRBID</t>
  </si>
  <si>
    <t>IRON MOUNTAIN</t>
  </si>
  <si>
    <t>IRONWOOD</t>
  </si>
  <si>
    <t>ISFAHAN</t>
  </si>
  <si>
    <t>ISIRO</t>
  </si>
  <si>
    <t>ISLAMABAD</t>
  </si>
  <si>
    <t>ISLIP</t>
  </si>
  <si>
    <t>ISTANBUL</t>
  </si>
  <si>
    <t>ITHACA</t>
  </si>
  <si>
    <t>IVALO</t>
  </si>
  <si>
    <t>IZMIR</t>
  </si>
  <si>
    <t>JACKSON</t>
  </si>
  <si>
    <t>JACKSONVILLE</t>
  </si>
  <si>
    <t>JAFER</t>
  </si>
  <si>
    <t>JAFFA</t>
  </si>
  <si>
    <t>JAFFNA</t>
  </si>
  <si>
    <t>JAKARTA</t>
  </si>
  <si>
    <t>JAKOBSTAD</t>
  </si>
  <si>
    <t>JAMBI</t>
  </si>
  <si>
    <t>JAMESTOWN</t>
  </si>
  <si>
    <t>JAMPEA</t>
  </si>
  <si>
    <t>JANESVLLE</t>
  </si>
  <si>
    <t>JARASH</t>
  </si>
  <si>
    <t>JATINEGARA</t>
  </si>
  <si>
    <t>JAYAPURA</t>
  </si>
  <si>
    <t>JEDDAH</t>
  </si>
  <si>
    <t>Time Zone</t>
  </si>
  <si>
    <t>JEFFERSON CITY</t>
  </si>
  <si>
    <t>JEMBER</t>
  </si>
  <si>
    <t>JENEEN</t>
  </si>
  <si>
    <t>JENEPONTO</t>
  </si>
  <si>
    <t>JEPARA</t>
  </si>
  <si>
    <t>JEREZ FRONTERA</t>
  </si>
  <si>
    <t>JERICHO</t>
  </si>
  <si>
    <t>JERUSSALEM</t>
  </si>
  <si>
    <t>PALESTINA</t>
  </si>
  <si>
    <t>JIRTHAMIYAH</t>
  </si>
  <si>
    <t>JOENSUU</t>
  </si>
  <si>
    <t>JOHANNESBURG</t>
  </si>
  <si>
    <t>JOHNSTOWN</t>
  </si>
  <si>
    <t>JOHORE BAHRU</t>
  </si>
  <si>
    <t>JOMBANG</t>
  </si>
  <si>
    <t>JONESBORO</t>
  </si>
  <si>
    <t>JOPLIN</t>
  </si>
  <si>
    <t>JOS</t>
  </si>
  <si>
    <t>JOUF</t>
  </si>
  <si>
    <t>JUBA</t>
  </si>
  <si>
    <t>JUBAYLH</t>
  </si>
  <si>
    <t>JUJUY</t>
  </si>
  <si>
    <t>JUNEAU</t>
  </si>
  <si>
    <t>KABANJAHE</t>
  </si>
  <si>
    <t>KABUL</t>
  </si>
  <si>
    <t>AFGHANISTAN</t>
  </si>
  <si>
    <t>KADUNA</t>
  </si>
  <si>
    <t>KADUNGDUNG</t>
  </si>
  <si>
    <t>KAEDI</t>
  </si>
  <si>
    <t>KAF</t>
  </si>
  <si>
    <t>KAGOSHIMA</t>
  </si>
  <si>
    <t>KAHULUI</t>
  </si>
  <si>
    <t>KAIETEUR</t>
  </si>
  <si>
    <t>KAISERLAUTERN</t>
  </si>
  <si>
    <t>KAJAANI</t>
  </si>
  <si>
    <t>KALABAHI</t>
  </si>
  <si>
    <t>KALAMATA</t>
  </si>
  <si>
    <t>KALAMAZOO</t>
  </si>
  <si>
    <t>KALIANDA</t>
  </si>
  <si>
    <t>KALISPELL</t>
  </si>
  <si>
    <t>KALMAR</t>
  </si>
  <si>
    <t>KAMESHLI</t>
  </si>
  <si>
    <t>KAMINA</t>
  </si>
  <si>
    <t>KAMLOOPS</t>
  </si>
  <si>
    <t>KANAB</t>
  </si>
  <si>
    <t>KANANGA</t>
  </si>
  <si>
    <t>KANDAHAR</t>
  </si>
  <si>
    <t>KANDANGAN</t>
  </si>
  <si>
    <t>KANGEAN</t>
  </si>
  <si>
    <t>KANKAKEE</t>
  </si>
  <si>
    <t>KANO</t>
  </si>
  <si>
    <t>KANSAS CITY</t>
  </si>
  <si>
    <t>KAOHSIUNG</t>
  </si>
  <si>
    <t>KARACHI</t>
  </si>
  <si>
    <t>KARAGANDA</t>
  </si>
  <si>
    <t>KARAK</t>
  </si>
  <si>
    <t>KARANG NUNGGAL</t>
  </si>
  <si>
    <t>KARANGANYAR</t>
  </si>
  <si>
    <t>KARAWANG</t>
  </si>
  <si>
    <t>KARL MARX STADT</t>
  </si>
  <si>
    <t>KARUP</t>
  </si>
  <si>
    <t>KASSALA</t>
  </si>
  <si>
    <t>KATHMANDU</t>
  </si>
  <si>
    <t>NEPAL</t>
  </si>
  <si>
    <t>KAVALLA</t>
  </si>
  <si>
    <t>KAWASAKI</t>
  </si>
  <si>
    <t>KAYSERI</t>
  </si>
  <si>
    <t>KAYUAGUNG</t>
  </si>
  <si>
    <t>KEARNEY</t>
  </si>
  <si>
    <t>KEBAYORAN</t>
  </si>
  <si>
    <t>KEBUMEN</t>
  </si>
  <si>
    <t>KEDIRI</t>
  </si>
  <si>
    <t>KEENE</t>
  </si>
  <si>
    <t>KEETMANSHOOP</t>
  </si>
  <si>
    <t>KEFALONIA</t>
  </si>
  <si>
    <t>KEFAMENANU</t>
  </si>
  <si>
    <t>KEFLAVIK</t>
  </si>
  <si>
    <t>ICELAND</t>
  </si>
  <si>
    <t>KELOWNA</t>
  </si>
  <si>
    <t>KEMI</t>
  </si>
  <si>
    <t>KEMMERER</t>
  </si>
  <si>
    <t>KENAI</t>
  </si>
  <si>
    <t>KENDAL</t>
  </si>
  <si>
    <t>KENDARI</t>
  </si>
  <si>
    <t>KENITRA</t>
  </si>
  <si>
    <t>KENORA</t>
  </si>
  <si>
    <t>KENOSHA</t>
  </si>
  <si>
    <t>KERMAN</t>
  </si>
  <si>
    <t>KETAPANG KALIMANTAN</t>
  </si>
  <si>
    <t>KETAPANG MADURA</t>
  </si>
  <si>
    <t>KETCHIKAN</t>
  </si>
  <si>
    <t>KEY WEST</t>
  </si>
  <si>
    <t>KHAMASIN</t>
  </si>
  <si>
    <t>KHAMIS MUSHAIT</t>
  </si>
  <si>
    <t>KHARTOUM</t>
  </si>
  <si>
    <t>KHOBAR</t>
  </si>
  <si>
    <t>KIEV</t>
  </si>
  <si>
    <t>KIGALI</t>
  </si>
  <si>
    <t>RWANDA</t>
  </si>
  <si>
    <t>KILIMANJARO</t>
  </si>
  <si>
    <t>KILLEEN</t>
  </si>
  <si>
    <t>KIMBERLEY</t>
  </si>
  <si>
    <t>KINDU</t>
  </si>
  <si>
    <t>KING SALMON</t>
  </si>
  <si>
    <t>KINGMAN</t>
  </si>
  <si>
    <t>KINGSTON</t>
  </si>
  <si>
    <t>JAMAICA</t>
  </si>
  <si>
    <t>KINSHASA</t>
  </si>
  <si>
    <t>KINSTON</t>
  </si>
  <si>
    <t>KIRKSVILLE</t>
  </si>
  <si>
    <t>KIRKUK</t>
  </si>
  <si>
    <t>KIRUNA</t>
  </si>
  <si>
    <t>KISANGANI</t>
  </si>
  <si>
    <t>KISUMU</t>
  </si>
  <si>
    <t>KENYA</t>
  </si>
  <si>
    <t>KITAKYUSHU</t>
  </si>
  <si>
    <t>KITCHENER</t>
  </si>
  <si>
    <t>KLAGENFURT</t>
  </si>
  <si>
    <t>KLANG</t>
  </si>
  <si>
    <t>KLATEN</t>
  </si>
  <si>
    <t>KNOXVILLE</t>
  </si>
  <si>
    <t>KOBE</t>
  </si>
  <si>
    <t>KODIAK</t>
  </si>
  <si>
    <t>KOELN</t>
  </si>
  <si>
    <t>KOKOMO</t>
  </si>
  <si>
    <t>KOLAKA</t>
  </si>
  <si>
    <t>KOMATSU</t>
  </si>
  <si>
    <t>KONA</t>
  </si>
  <si>
    <t>KONSTANZ</t>
  </si>
  <si>
    <t>KONYA</t>
  </si>
  <si>
    <t>KOROR</t>
  </si>
  <si>
    <t>PALAU</t>
  </si>
  <si>
    <t>KOS</t>
  </si>
  <si>
    <t>KOTA BHARU</t>
  </si>
  <si>
    <t>KOTA KINABALU</t>
  </si>
  <si>
    <t>KOTABARU</t>
  </si>
  <si>
    <t>KOTABUMI</t>
  </si>
  <si>
    <t>KOTAMOBAGO</t>
  </si>
  <si>
    <t>KOTZEBUE</t>
  </si>
  <si>
    <t>KRAKOW</t>
  </si>
  <si>
    <t>KRAKSAN</t>
  </si>
  <si>
    <t>KRAMFORS</t>
  </si>
  <si>
    <t>KRISTIANSAND</t>
  </si>
  <si>
    <t>KRISTIANSTAD</t>
  </si>
  <si>
    <t>KRUI</t>
  </si>
  <si>
    <t>KUALA KAPUAS</t>
  </si>
  <si>
    <t>KUALA LUMPUR</t>
  </si>
  <si>
    <t>KUALA SIMPANG</t>
  </si>
  <si>
    <t>KUALA TRENGGAN</t>
  </si>
  <si>
    <t>KUALA TUNGKAL</t>
  </si>
  <si>
    <t>KUANTAN</t>
  </si>
  <si>
    <t>KUCHING</t>
  </si>
  <si>
    <t>KUDUS</t>
  </si>
  <si>
    <t>KUFRAH</t>
  </si>
  <si>
    <t>KUMAMOTO</t>
  </si>
  <si>
    <t>KUMASI</t>
  </si>
  <si>
    <t>KUNINGAN</t>
  </si>
  <si>
    <t>KUNMING</t>
  </si>
  <si>
    <t>KUOPIO</t>
  </si>
  <si>
    <t>KUPANG</t>
  </si>
  <si>
    <t>KURAH</t>
  </si>
  <si>
    <t>KUSAN</t>
  </si>
  <si>
    <t>KUTACANE</t>
  </si>
  <si>
    <t>KUTAI</t>
  </si>
  <si>
    <t>KUUJJUAQ</t>
  </si>
  <si>
    <t>KUWAIT</t>
  </si>
  <si>
    <t>KWANGJU</t>
  </si>
  <si>
    <t>KYOTO</t>
  </si>
  <si>
    <t>LA CEIBA</t>
  </si>
  <si>
    <t>HONDURAS</t>
  </si>
  <si>
    <t>LA CROSSE</t>
  </si>
  <si>
    <t>LA GRANDE</t>
  </si>
  <si>
    <t>LA PAZ</t>
  </si>
  <si>
    <t>LA RIOJA</t>
  </si>
  <si>
    <t>LA ROCHELLE</t>
  </si>
  <si>
    <t>LA VERNE</t>
  </si>
  <si>
    <t>LAAYOUNE</t>
  </si>
  <si>
    <t>LABUHA</t>
  </si>
  <si>
    <t>LABUHAN</t>
  </si>
  <si>
    <t>LAC LA RONGE</t>
  </si>
  <si>
    <t>LAFAYETTE</t>
  </si>
  <si>
    <t>LAGOS</t>
  </si>
  <si>
    <t>LAHAT</t>
  </si>
  <si>
    <t>LAHORE</t>
  </si>
  <si>
    <t>LAHTI</t>
  </si>
  <si>
    <t>LAKE HAVASU CITY</t>
  </si>
  <si>
    <t>LAKE OF OZARKS</t>
  </si>
  <si>
    <t>LAKE TAHOE</t>
  </si>
  <si>
    <t>LAKEHURST</t>
  </si>
  <si>
    <t>LAKENHEATH</t>
  </si>
  <si>
    <t>LAKEVIEW</t>
  </si>
  <si>
    <t>LAKSELV</t>
  </si>
  <si>
    <t>LAMAR</t>
  </si>
  <si>
    <t>LAMEZIA-TERME</t>
  </si>
  <si>
    <t>LAMONGAN</t>
  </si>
  <si>
    <t>LANCASTER</t>
  </si>
  <si>
    <t>LANDER</t>
  </si>
  <si>
    <t>LANGSA</t>
  </si>
  <si>
    <t>LANSING</t>
  </si>
  <si>
    <t>LANZAROTE</t>
  </si>
  <si>
    <t>LANZHOU</t>
  </si>
  <si>
    <t>LAPPEENRANTA</t>
  </si>
  <si>
    <t>LARAMIE</t>
  </si>
  <si>
    <t>LARANTUKA</t>
  </si>
  <si>
    <t>LAREDO</t>
  </si>
  <si>
    <t>LARISSA</t>
  </si>
  <si>
    <t>LARNACA</t>
  </si>
  <si>
    <t>LAS CRUCES</t>
  </si>
  <si>
    <t>LAS PALMAS</t>
  </si>
  <si>
    <t>LAS PIEDRAS</t>
  </si>
  <si>
    <t>LAS VEGAS</t>
  </si>
  <si>
    <t>LATAKAIA</t>
  </si>
  <si>
    <t>LATROBE</t>
  </si>
  <si>
    <t>LAUNCESTON</t>
  </si>
  <si>
    <t>LAUREL</t>
  </si>
  <si>
    <t>LAUSANNE</t>
  </si>
  <si>
    <t>LAWRENCE</t>
  </si>
  <si>
    <t>LAWRENCEVILLE</t>
  </si>
  <si>
    <t>LAWTON</t>
  </si>
  <si>
    <t>LE HAVRE</t>
  </si>
  <si>
    <t>LE TOUQUET</t>
  </si>
  <si>
    <t>LEADVILLE</t>
  </si>
  <si>
    <t>LEARMONTH</t>
  </si>
  <si>
    <t>LEEDS</t>
  </si>
  <si>
    <t>LEIPZIG</t>
  </si>
  <si>
    <t>LEMNOS</t>
  </si>
  <si>
    <t>LEMOORE</t>
  </si>
  <si>
    <t>LENINGRAD</t>
  </si>
  <si>
    <t>LETHBRIDGE</t>
  </si>
  <si>
    <t>LEWISTON</t>
  </si>
  <si>
    <t>LEXINGTON</t>
  </si>
  <si>
    <t>LHOKSEIMAWE</t>
  </si>
  <si>
    <t>LHOKTUKON</t>
  </si>
  <si>
    <t>LIBERAL</t>
  </si>
  <si>
    <t>LIBERIA</t>
  </si>
  <si>
    <t>COSTA RICA</t>
  </si>
  <si>
    <t>LIBREVILLE</t>
  </si>
  <si>
    <t>LIEGE</t>
  </si>
  <si>
    <t>LILLE</t>
  </si>
  <si>
    <t>LILONGWE</t>
  </si>
  <si>
    <t>LIMA</t>
  </si>
  <si>
    <t>LIMESTONE</t>
  </si>
  <si>
    <t>LIMOGES</t>
  </si>
  <si>
    <t>LINCOLN</t>
  </si>
  <si>
    <t>LINKOPING</t>
  </si>
  <si>
    <t>LINZ</t>
  </si>
  <si>
    <t>LISBON</t>
  </si>
  <si>
    <t>LITTLE ROCK</t>
  </si>
  <si>
    <t>LIVERPOOL</t>
  </si>
  <si>
    <t>LIVINGSTONE</t>
  </si>
  <si>
    <t>ZAMBIA</t>
  </si>
  <si>
    <t>LLOYDMINSTER</t>
  </si>
  <si>
    <t>LOGAN</t>
  </si>
  <si>
    <t>LOME</t>
  </si>
  <si>
    <t>TOGO</t>
  </si>
  <si>
    <t>LOMPOC</t>
  </si>
  <si>
    <t>LONDON</t>
  </si>
  <si>
    <t>LONDRINA</t>
  </si>
  <si>
    <t>LONG BEACH</t>
  </si>
  <si>
    <t>LONGVIEW</t>
  </si>
  <si>
    <t>LONGYEARBYEN</t>
  </si>
  <si>
    <t>LOS ANGELES</t>
  </si>
  <si>
    <t>LOUISVILLE</t>
  </si>
  <si>
    <t>LOURDES</t>
  </si>
  <si>
    <t>LOVELOCK</t>
  </si>
  <si>
    <t>LUANDA</t>
  </si>
  <si>
    <t>LUBBOCK</t>
  </si>
  <si>
    <t>LUBUK LINGGAU</t>
  </si>
  <si>
    <t>LUBUK SIKAPING</t>
  </si>
  <si>
    <t>LUBUMBASHI</t>
  </si>
  <si>
    <t>LUCKNOW</t>
  </si>
  <si>
    <t>RANDU GEMBOLO</t>
  </si>
  <si>
    <t>LUDINGTON</t>
  </si>
  <si>
    <t>LUFKIN</t>
  </si>
  <si>
    <t>LUGANO</t>
  </si>
  <si>
    <t>LULEA</t>
  </si>
  <si>
    <t>LUMAJANG</t>
  </si>
  <si>
    <t>LUMBERTON</t>
  </si>
  <si>
    <t>LUSAKA</t>
  </si>
  <si>
    <t>LUTON</t>
  </si>
  <si>
    <t>LUWUK</t>
  </si>
  <si>
    <t>LUXEMBOURG</t>
  </si>
  <si>
    <t>LUXOR</t>
  </si>
  <si>
    <t>LUZON ISLAND</t>
  </si>
  <si>
    <t>LYNCHBURG</t>
  </si>
  <si>
    <t>LYNEHAM</t>
  </si>
  <si>
    <t>LYON</t>
  </si>
  <si>
    <t>MAAN</t>
  </si>
  <si>
    <t>MAASTRICHT</t>
  </si>
  <si>
    <t>MACAPA</t>
  </si>
  <si>
    <t>MACKAY</t>
  </si>
  <si>
    <t>MACON</t>
  </si>
  <si>
    <t>MACTAN ISLAND</t>
  </si>
  <si>
    <t>MADABA</t>
  </si>
  <si>
    <t>MADERA</t>
  </si>
  <si>
    <t>MADINAH</t>
  </si>
  <si>
    <t>MADISON</t>
  </si>
  <si>
    <t>MADIUN</t>
  </si>
  <si>
    <t>MADRAS</t>
  </si>
  <si>
    <t>MADRID</t>
  </si>
  <si>
    <t>MAFRAQ</t>
  </si>
  <si>
    <t>MAGDEBURG</t>
  </si>
  <si>
    <t>MAGETAN</t>
  </si>
  <si>
    <t>MAHON</t>
  </si>
  <si>
    <t>MAIDUGURI</t>
  </si>
  <si>
    <t>MAJALENGKA</t>
  </si>
  <si>
    <t>MAJENE</t>
  </si>
  <si>
    <t>MAJMAAH</t>
  </si>
  <si>
    <t>MAJUNGA</t>
  </si>
  <si>
    <t>MADAGASCAR</t>
  </si>
  <si>
    <t>MAKALE</t>
  </si>
  <si>
    <t>MAKKAH</t>
  </si>
  <si>
    <t>MAKUNG</t>
  </si>
  <si>
    <t>MALAGA</t>
  </si>
  <si>
    <t>MALANG</t>
  </si>
  <si>
    <t>MALATYA</t>
  </si>
  <si>
    <t>MALDEN</t>
  </si>
  <si>
    <t>MALE</t>
  </si>
  <si>
    <t>MALDIVES</t>
  </si>
  <si>
    <t>MALINGPING</t>
  </si>
  <si>
    <t>MALMO</t>
  </si>
  <si>
    <t>MALTA</t>
  </si>
  <si>
    <t>MAMMOTH LAKES</t>
  </si>
  <si>
    <t>MAMUJU</t>
  </si>
  <si>
    <t>MANADO</t>
  </si>
  <si>
    <t>MANAGUA</t>
  </si>
  <si>
    <t>NICARAGUA</t>
  </si>
  <si>
    <t>MANAMAH</t>
  </si>
  <si>
    <t>BAHRAIN</t>
  </si>
  <si>
    <t>MANAUS</t>
  </si>
  <si>
    <t>MANCHESTER</t>
  </si>
  <si>
    <t>MANILA</t>
  </si>
  <si>
    <t>MANINJAU</t>
  </si>
  <si>
    <t>MANISTEE</t>
  </si>
  <si>
    <t>MANITOWOC</t>
  </si>
  <si>
    <t>MANKATO</t>
  </si>
  <si>
    <t>MANNHEIM</t>
  </si>
  <si>
    <t>MANOKWARI</t>
  </si>
  <si>
    <t>MANSFIELD</t>
  </si>
  <si>
    <t>MANSTON</t>
  </si>
  <si>
    <t>MANTA</t>
  </si>
  <si>
    <t>MANYAR GRESIK</t>
  </si>
  <si>
    <t>MAPUTO</t>
  </si>
  <si>
    <t>MAR DEL PLATA</t>
  </si>
  <si>
    <t>MARABA</t>
  </si>
  <si>
    <t>MARABAHAN</t>
  </si>
  <si>
    <t>MARACAIBO</t>
  </si>
  <si>
    <t>MARACAY</t>
  </si>
  <si>
    <t>MARANA</t>
  </si>
  <si>
    <t>MARATHON</t>
  </si>
  <si>
    <t>MARIETTA</t>
  </si>
  <si>
    <t>MARION</t>
  </si>
  <si>
    <t>MAROS</t>
  </si>
  <si>
    <t>MAROUA</t>
  </si>
  <si>
    <t>MARQUETTE</t>
  </si>
  <si>
    <t>MARRAKECH</t>
  </si>
  <si>
    <t>MARSEILLE</t>
  </si>
  <si>
    <t>MARSHALL</t>
  </si>
  <si>
    <t>MARSHFIELD</t>
  </si>
  <si>
    <t>MARTAPURA</t>
  </si>
  <si>
    <t>MARTHA S VINEYARD</t>
  </si>
  <si>
    <t>MARTINSBURG</t>
  </si>
  <si>
    <t>MARYSVILLE</t>
  </si>
  <si>
    <t>MASHAD</t>
  </si>
  <si>
    <t>MASON CITY</t>
  </si>
  <si>
    <t>MASSENA</t>
  </si>
  <si>
    <t>MATANE</t>
  </si>
  <si>
    <t>MATARAM</t>
  </si>
  <si>
    <t>MATSUYAMA</t>
  </si>
  <si>
    <t>MATTOON</t>
  </si>
  <si>
    <t>MATURIN</t>
  </si>
  <si>
    <t>MAUMERE</t>
  </si>
  <si>
    <t>MAURITIUS</t>
  </si>
  <si>
    <t>MAZAR-I-SHARIF</t>
  </si>
  <si>
    <t>MBANDAKA</t>
  </si>
  <si>
    <t>MBUJI MAYI</t>
  </si>
  <si>
    <t>MCALESTER</t>
  </si>
  <si>
    <t>MCCOMB</t>
  </si>
  <si>
    <t>MCCOOK</t>
  </si>
  <si>
    <t>MCGRATH</t>
  </si>
  <si>
    <t>MDAWARAH</t>
  </si>
  <si>
    <t>MEACHAM FIELD</t>
  </si>
  <si>
    <t>MEDAN</t>
  </si>
  <si>
    <t>MEDELLIN</t>
  </si>
  <si>
    <t>MEDFORD</t>
  </si>
  <si>
    <t>MEDICINE HAT</t>
  </si>
  <si>
    <t>MEDINA</t>
  </si>
  <si>
    <t>MEEKATHARRA</t>
  </si>
  <si>
    <t>MEKNES</t>
  </si>
  <si>
    <t>MELAKA</t>
  </si>
  <si>
    <t>MELBOURNE</t>
  </si>
  <si>
    <t>MELFA</t>
  </si>
  <si>
    <t>MEMPHIS</t>
  </si>
  <si>
    <t>MENADO</t>
  </si>
  <si>
    <t>MENDOZA</t>
  </si>
  <si>
    <t>MENOMINEE</t>
  </si>
  <si>
    <t>MERAK</t>
  </si>
  <si>
    <t>MERAUKE</t>
  </si>
  <si>
    <t>MERCED</t>
  </si>
  <si>
    <t>MERCURY</t>
  </si>
  <si>
    <t>MERIDIAN</t>
  </si>
  <si>
    <t>METRO</t>
  </si>
  <si>
    <t>METZ</t>
  </si>
  <si>
    <t>MEULABOH</t>
  </si>
  <si>
    <t>MEUREUDEU</t>
  </si>
  <si>
    <t>MEXICO CITY</t>
  </si>
  <si>
    <t>MIAMI</t>
  </si>
  <si>
    <t>MIDDLETOWN</t>
  </si>
  <si>
    <t>MIDLAND</t>
  </si>
  <si>
    <t>MILAN</t>
  </si>
  <si>
    <t>MILDENHALL</t>
  </si>
  <si>
    <t>MILES CITY</t>
  </si>
  <si>
    <t>MILFORD</t>
  </si>
  <si>
    <t>MILLENOCKET</t>
  </si>
  <si>
    <t>MILLVILLE</t>
  </si>
  <si>
    <t>MILWAUKEE</t>
  </si>
  <si>
    <t>MINNEAPOLIS</t>
  </si>
  <si>
    <t>MINOCQUA</t>
  </si>
  <si>
    <t>MINOT</t>
  </si>
  <si>
    <t>MIRI</t>
  </si>
  <si>
    <t>MISAWA</t>
  </si>
  <si>
    <t>MISSION</t>
  </si>
  <si>
    <t>MISSOULA</t>
  </si>
  <si>
    <t>MITCHELL</t>
  </si>
  <si>
    <t>MOAB</t>
  </si>
  <si>
    <t>MOBERLY</t>
  </si>
  <si>
    <t>MOBILE</t>
  </si>
  <si>
    <t>MOCIMBOA PRAIA</t>
  </si>
  <si>
    <t>MODESTO</t>
  </si>
  <si>
    <t>MOGADISHU</t>
  </si>
  <si>
    <t>MOHENJODARO</t>
  </si>
  <si>
    <t>MOJAVE</t>
  </si>
  <si>
    <t>MOJOKERTO</t>
  </si>
  <si>
    <t>MOLINE</t>
  </si>
  <si>
    <t>MOMBASA</t>
  </si>
  <si>
    <t>MONASTIR</t>
  </si>
  <si>
    <t>MONCTON</t>
  </si>
  <si>
    <t>MONROVIA</t>
  </si>
  <si>
    <t>MONT JOLI</t>
  </si>
  <si>
    <t>MONTAGUE</t>
  </si>
  <si>
    <t>MONTEGO BAY</t>
  </si>
  <si>
    <t>MONTES CLAROS</t>
  </si>
  <si>
    <t>MONTEVIDEO</t>
  </si>
  <si>
    <t>URUGUAY</t>
  </si>
  <si>
    <t>MONTGOMERY</t>
  </si>
  <si>
    <t>MONTICELLO</t>
  </si>
  <si>
    <t>MONTPELIER</t>
  </si>
  <si>
    <t>MONTPELLIER</t>
  </si>
  <si>
    <t>MONTREAL</t>
  </si>
  <si>
    <t>MONTROSE</t>
  </si>
  <si>
    <t>MOPTI</t>
  </si>
  <si>
    <t>MORGANTOWN</t>
  </si>
  <si>
    <t>MORON</t>
  </si>
  <si>
    <t>MORONI</t>
  </si>
  <si>
    <t>COMOROS</t>
  </si>
  <si>
    <t>MOROTAI</t>
  </si>
  <si>
    <t>MORRILTON</t>
  </si>
  <si>
    <t>MORRISTOWN</t>
  </si>
  <si>
    <t>MOSCOW</t>
  </si>
  <si>
    <t>MOSES LAKE</t>
  </si>
  <si>
    <t>MOSUL</t>
  </si>
  <si>
    <t>MOULTRIE</t>
  </si>
  <si>
    <t>MOUNT ISA</t>
  </si>
  <si>
    <t>MOUNTAIN HOME</t>
  </si>
  <si>
    <t>MOUNTAIN VIEW</t>
  </si>
  <si>
    <t>MT CLEMENS</t>
  </si>
  <si>
    <t>MT VERNON</t>
  </si>
  <si>
    <t>MTWARA</t>
  </si>
  <si>
    <t>MUARA BULIAN</t>
  </si>
  <si>
    <t>MUARA BUNGO</t>
  </si>
  <si>
    <t>MUARA ENIM</t>
  </si>
  <si>
    <t>MUARA LABUH</t>
  </si>
  <si>
    <t>MUARA TEWE</t>
  </si>
  <si>
    <t>MUBARRAZ</t>
  </si>
  <si>
    <t>MUKOMUKO</t>
  </si>
  <si>
    <t>MULTAN</t>
  </si>
  <si>
    <t>MUNCIE</t>
  </si>
  <si>
    <t>MUNICH</t>
  </si>
  <si>
    <t>MURCIA</t>
  </si>
  <si>
    <t>MURRAY</t>
  </si>
  <si>
    <t>MUSAYJID</t>
  </si>
  <si>
    <t>MUSCAT</t>
  </si>
  <si>
    <t>OMAN</t>
  </si>
  <si>
    <t>MUSCLE SHOALS</t>
  </si>
  <si>
    <t>MUSKEGON</t>
  </si>
  <si>
    <t>MUSKOGEE</t>
  </si>
  <si>
    <t>MUSKOKA</t>
  </si>
  <si>
    <t>MWANZA</t>
  </si>
  <si>
    <t>MYRTLE BEACH</t>
  </si>
  <si>
    <t>N DJAMENA</t>
  </si>
  <si>
    <t>CHAD</t>
  </si>
  <si>
    <t>NABIRE</t>
  </si>
  <si>
    <t>NABLUS</t>
  </si>
  <si>
    <t>NADI</t>
  </si>
  <si>
    <t>FIJI</t>
  </si>
  <si>
    <t>NAGASAKI</t>
  </si>
  <si>
    <t>NAGOYA</t>
  </si>
  <si>
    <t>NAGPUR</t>
  </si>
  <si>
    <t>NAIROBI</t>
  </si>
  <si>
    <t>NAJRAN</t>
  </si>
  <si>
    <t>NAKHON RATCHASI</t>
  </si>
  <si>
    <t>NAKHON SI THAMM</t>
  </si>
  <si>
    <t>NAKURU</t>
  </si>
  <si>
    <t>NAMPULA</t>
  </si>
  <si>
    <t>NANAIMO</t>
  </si>
  <si>
    <t>NANKING</t>
  </si>
  <si>
    <t>NANNING</t>
  </si>
  <si>
    <t>NANTES</t>
  </si>
  <si>
    <t>NAPA</t>
  </si>
  <si>
    <t>NAPLES</t>
  </si>
  <si>
    <t>NASHUA</t>
  </si>
  <si>
    <t>NASHVILLE</t>
  </si>
  <si>
    <t>NASSAU</t>
  </si>
  <si>
    <t>NATAL</t>
  </si>
  <si>
    <t>NATCHEZ</t>
  </si>
  <si>
    <t>NAWABSHAH</t>
  </si>
  <si>
    <t>NDOLA</t>
  </si>
  <si>
    <t>NEEDLES</t>
  </si>
  <si>
    <t>NEGARA BALI</t>
  </si>
  <si>
    <t>NEGARA KALSEL</t>
  </si>
  <si>
    <t>NEJRAN</t>
  </si>
  <si>
    <t>NEUQUEN</t>
  </si>
  <si>
    <t>NEVADA</t>
  </si>
  <si>
    <t>NEW BEDFORD</t>
  </si>
  <si>
    <t>NEW BERN</t>
  </si>
  <si>
    <t>NEW HAVEN</t>
  </si>
  <si>
    <t>NEW IBERIA</t>
  </si>
  <si>
    <t>NEW LONDON</t>
  </si>
  <si>
    <t>NEW ORLEANS</t>
  </si>
  <si>
    <t>NEWARK</t>
  </si>
  <si>
    <t>NEWBURGH</t>
  </si>
  <si>
    <t>NEWCASTLE</t>
  </si>
  <si>
    <t>NEWPORT</t>
  </si>
  <si>
    <t>NEWPORT NEWS</t>
  </si>
  <si>
    <t>NEWTON</t>
  </si>
  <si>
    <t>NGANJUK</t>
  </si>
  <si>
    <t>NGAOUNDERE</t>
  </si>
  <si>
    <t>NGAWI</t>
  </si>
  <si>
    <t>NIAGARA FALLS</t>
  </si>
  <si>
    <t>NIAMEY</t>
  </si>
  <si>
    <t>NICE</t>
  </si>
  <si>
    <t>NIIGATA</t>
  </si>
  <si>
    <t>NIMES</t>
  </si>
  <si>
    <t>NOGALES</t>
  </si>
  <si>
    <t>NOME</t>
  </si>
  <si>
    <t>NORFOLK</t>
  </si>
  <si>
    <t>NORMAN</t>
  </si>
  <si>
    <t>NORTH BAY</t>
  </si>
  <si>
    <t>NORTH BEND</t>
  </si>
  <si>
    <t>NORTH PLATTE</t>
  </si>
  <si>
    <t>NORTHSHOUNEH</t>
  </si>
  <si>
    <t>NORTHWAY</t>
  </si>
  <si>
    <t>NOSSI-BE</t>
  </si>
  <si>
    <t>NOUADHIBOU</t>
  </si>
  <si>
    <t>NOUAKCHOTT</t>
  </si>
  <si>
    <t>NOUMEA</t>
  </si>
  <si>
    <t>NEW CALEDONIA</t>
  </si>
  <si>
    <t>NUEVA GERONA</t>
  </si>
  <si>
    <t>NUNUKAN</t>
  </si>
  <si>
    <t>NUREMBERG</t>
  </si>
  <si>
    <t>OAKLAND</t>
  </si>
  <si>
    <t>OBIHIRO</t>
  </si>
  <si>
    <t>OCALA</t>
  </si>
  <si>
    <t>OCEANA</t>
  </si>
  <si>
    <t>OGALLALA</t>
  </si>
  <si>
    <t>OGDEN</t>
  </si>
  <si>
    <t>OGDENSBURG</t>
  </si>
  <si>
    <t>OKINAWA</t>
  </si>
  <si>
    <t>OKLAHOMA CITY</t>
  </si>
  <si>
    <t>OLBIA</t>
  </si>
  <si>
    <t>OLEAN</t>
  </si>
  <si>
    <t>OLYMPIA</t>
  </si>
  <si>
    <t>OMAHA</t>
  </si>
  <si>
    <t>OMARI</t>
  </si>
  <si>
    <t>ONEILL</t>
  </si>
  <si>
    <t>ONTARIO</t>
  </si>
  <si>
    <t>OOSTENDE</t>
  </si>
  <si>
    <t>ORAN</t>
  </si>
  <si>
    <t>ORANGE COUNTY</t>
  </si>
  <si>
    <t>ORANGEBURG</t>
  </si>
  <si>
    <t>ORLANDO</t>
  </si>
  <si>
    <t>OROVILLE</t>
  </si>
  <si>
    <t>OSAKA</t>
  </si>
  <si>
    <t>OSAN</t>
  </si>
  <si>
    <t>OSCODA</t>
  </si>
  <si>
    <t>OSHKOSH</t>
  </si>
  <si>
    <t>OSLO</t>
  </si>
  <si>
    <t>OSTERSUND</t>
  </si>
  <si>
    <t>OTTAWA</t>
  </si>
  <si>
    <t>OTTUMWA</t>
  </si>
  <si>
    <t>OUAGADOUGOU</t>
  </si>
  <si>
    <t>OUJDA</t>
  </si>
  <si>
    <t>OULU</t>
  </si>
  <si>
    <t>OWATONNA</t>
  </si>
  <si>
    <t>OWENSBORO</t>
  </si>
  <si>
    <t>OXFORD</t>
  </si>
  <si>
    <t>OXNARD</t>
  </si>
  <si>
    <t>PACITAN</t>
  </si>
  <si>
    <t>PADANG</t>
  </si>
  <si>
    <t>PADANG PANJANG</t>
  </si>
  <si>
    <t>PADANG SIDAMPUAN</t>
  </si>
  <si>
    <t>PADANG SIDEMPUAN</t>
  </si>
  <si>
    <t>PADUCAH</t>
  </si>
  <si>
    <t>PAGANTENAN</t>
  </si>
  <si>
    <t>PAGE</t>
  </si>
  <si>
    <t>PAINAN</t>
  </si>
  <si>
    <t>PAKAN BARU</t>
  </si>
  <si>
    <t>PALACIOS</t>
  </si>
  <si>
    <t>PALANGKARAYA</t>
  </si>
  <si>
    <t>PALEMBANG</t>
  </si>
  <si>
    <t>PALERMO</t>
  </si>
  <si>
    <t>PALM SPRINGS</t>
  </si>
  <si>
    <t>PALMA MALLORCA</t>
  </si>
  <si>
    <t>PALMDALE</t>
  </si>
  <si>
    <t>PALOPO</t>
  </si>
  <si>
    <t>PALU</t>
  </si>
  <si>
    <t>PAMANUKAN</t>
  </si>
  <si>
    <t>PAMEKASAN</t>
  </si>
  <si>
    <t>PAMEUNGPEUK</t>
  </si>
  <si>
    <t>PAMPLONA</t>
  </si>
  <si>
    <t>PANAMA CITY</t>
  </si>
  <si>
    <t>PANDEGELANG</t>
  </si>
  <si>
    <t>PANGKAJENE</t>
  </si>
  <si>
    <t>PANGKAL PINANG</t>
  </si>
  <si>
    <t>PANGKALAN BUN</t>
  </si>
  <si>
    <t>PAPHOS</t>
  </si>
  <si>
    <t>PARAMARIBO</t>
  </si>
  <si>
    <t>SURINAME</t>
  </si>
  <si>
    <t>PARANA</t>
  </si>
  <si>
    <t>PAREPARE</t>
  </si>
  <si>
    <t>PARIAMAN</t>
  </si>
  <si>
    <t>PARIS</t>
  </si>
  <si>
    <t>PARKERSBURG</t>
  </si>
  <si>
    <t>PARNAIBA</t>
  </si>
  <si>
    <t>PASCAGOULA</t>
  </si>
  <si>
    <t>PASIR PANGARAYAN</t>
  </si>
  <si>
    <t>PASO LIBRES</t>
  </si>
  <si>
    <t>PASO ROBLES</t>
  </si>
  <si>
    <t>PASURUAN</t>
  </si>
  <si>
    <t>PATI</t>
  </si>
  <si>
    <t>PATUXENT RIVER</t>
  </si>
  <si>
    <t>PAU</t>
  </si>
  <si>
    <t>PAYAKUMBUH</t>
  </si>
  <si>
    <t>PEKALONGAN</t>
  </si>
  <si>
    <t>PEKANBARU</t>
  </si>
  <si>
    <t>PEKING</t>
  </si>
  <si>
    <t>PELABUHAN RATU</t>
  </si>
  <si>
    <t>PELLSTON</t>
  </si>
  <si>
    <t>PELOTAS</t>
  </si>
  <si>
    <t>PEMALANG</t>
  </si>
  <si>
    <t>PEMATANG SIANTAR</t>
  </si>
  <si>
    <t>PENANG</t>
  </si>
  <si>
    <t>PENDLETON</t>
  </si>
  <si>
    <t>PENGALENGAN</t>
  </si>
  <si>
    <t>PENSACOLA</t>
  </si>
  <si>
    <t>PENTICTON</t>
  </si>
  <si>
    <t>PEORIA</t>
  </si>
  <si>
    <t>PEREIRA</t>
  </si>
  <si>
    <t>PERPIGNAN</t>
  </si>
  <si>
    <t>PERTH</t>
  </si>
  <si>
    <t>PESCARA</t>
  </si>
  <si>
    <t>PESHAWAR</t>
  </si>
  <si>
    <t>PHILADELPHIA</t>
  </si>
  <si>
    <t>PHITSANULOK</t>
  </si>
  <si>
    <t>PHNOM PENH</t>
  </si>
  <si>
    <t>CAMBODIA</t>
  </si>
  <si>
    <t>PHOENIX</t>
  </si>
  <si>
    <t>PHUKET</t>
  </si>
  <si>
    <t>PIERRE</t>
  </si>
  <si>
    <t>PIETERSBURG</t>
  </si>
  <si>
    <t>PINE BLUFF</t>
  </si>
  <si>
    <t>PINEHURST</t>
  </si>
  <si>
    <t>PINRANG</t>
  </si>
  <si>
    <t>PISA</t>
  </si>
  <si>
    <t>PITSANULOK</t>
  </si>
  <si>
    <t>PITTSBURG</t>
  </si>
  <si>
    <t>PITTSBURGH</t>
  </si>
  <si>
    <t>PITTSFIELD</t>
  </si>
  <si>
    <t>PIURA</t>
  </si>
  <si>
    <t>PLAINVIEW</t>
  </si>
  <si>
    <t>PLATTSBURGH</t>
  </si>
  <si>
    <t>POCATELLO</t>
  </si>
  <si>
    <t>POINTE NOIRE</t>
  </si>
  <si>
    <t>POITIERS</t>
  </si>
  <si>
    <t>POLEWALI</t>
  </si>
  <si>
    <t>PONCA CITY</t>
  </si>
  <si>
    <t>PONOROGO</t>
  </si>
  <si>
    <t>PONTA PORA</t>
  </si>
  <si>
    <t>PONTIAC</t>
  </si>
  <si>
    <t>PONTIANAK</t>
  </si>
  <si>
    <t>PORI</t>
  </si>
  <si>
    <t>PORLAMAR</t>
  </si>
  <si>
    <t>PORT ANGELES</t>
  </si>
  <si>
    <t>PORT AU PRINCE</t>
  </si>
  <si>
    <t>HAITI</t>
  </si>
  <si>
    <t>PORT HARCOURT</t>
  </si>
  <si>
    <t>PORT HARDY</t>
  </si>
  <si>
    <t>PORT HEDLAND</t>
  </si>
  <si>
    <t>PORT HUENEME</t>
  </si>
  <si>
    <t>PORT HURON</t>
  </si>
  <si>
    <t>PORT SAID</t>
  </si>
  <si>
    <t>PORT SUDAN</t>
  </si>
  <si>
    <t>PORTERVILLE</t>
  </si>
  <si>
    <t>PORTLAND</t>
  </si>
  <si>
    <t>PORTO</t>
  </si>
  <si>
    <t>PORTO ALEGRE</t>
  </si>
  <si>
    <t>PORTO VELHO</t>
  </si>
  <si>
    <t>PORTSMOUTH</t>
  </si>
  <si>
    <t>POSADAS</t>
  </si>
  <si>
    <t>POSO</t>
  </si>
  <si>
    <t>POTSDAM</t>
  </si>
  <si>
    <t>POUGHKEEPSIE</t>
  </si>
  <si>
    <t>POWELL</t>
  </si>
  <si>
    <t>POZNAN</t>
  </si>
  <si>
    <t>PRAGUE</t>
  </si>
  <si>
    <t>PRESCOTT</t>
  </si>
  <si>
    <t>PRESQUE ISLE</t>
  </si>
  <si>
    <t>PREVEZA</t>
  </si>
  <si>
    <t>PRICE</t>
  </si>
  <si>
    <t>PRINCE ALBERT</t>
  </si>
  <si>
    <t>PRINCE GEORGE</t>
  </si>
  <si>
    <t>PRINCE RUPERT</t>
  </si>
  <si>
    <t>PRINCETON</t>
  </si>
  <si>
    <t>PROBOLINGGO</t>
  </si>
  <si>
    <t>PROVIDENCE</t>
  </si>
  <si>
    <t>USA (RI)</t>
  </si>
  <si>
    <t>PROVO</t>
  </si>
  <si>
    <t>PRUDHOE BAY</t>
  </si>
  <si>
    <t>PUCALLPA</t>
  </si>
  <si>
    <t>PUEBLO</t>
  </si>
  <si>
    <t>PUERTO MONTT</t>
  </si>
  <si>
    <t>PULAU PINANG</t>
  </si>
  <si>
    <t>PUNTA ARENAS</t>
  </si>
  <si>
    <t>PURBALINGGA</t>
  </si>
  <si>
    <t>PURWAKARTA</t>
  </si>
  <si>
    <t>PURWODADI</t>
  </si>
  <si>
    <t>PURWOKERTO</t>
  </si>
  <si>
    <t>PURWOREJO</t>
  </si>
  <si>
    <t>PUSAN</t>
  </si>
  <si>
    <t>PUTUSIBAH</t>
  </si>
  <si>
    <t>PYONGYANG</t>
  </si>
  <si>
    <t>QAISUMAH</t>
  </si>
  <si>
    <t>QALAT BISHA</t>
  </si>
  <si>
    <t>QARYAT AL-ULIA</t>
  </si>
  <si>
    <t>QATRANEH</t>
  </si>
  <si>
    <t>QOM</t>
  </si>
  <si>
    <t>QUDS</t>
  </si>
  <si>
    <t>QUEBEC</t>
  </si>
  <si>
    <t>QUESNEL</t>
  </si>
  <si>
    <t>QUEZON_CITY</t>
  </si>
  <si>
    <t>QUINCY</t>
  </si>
  <si>
    <t>QUITO</t>
  </si>
  <si>
    <t>QWEARAH</t>
  </si>
  <si>
    <t>RABA</t>
  </si>
  <si>
    <t>RABAT</t>
  </si>
  <si>
    <t>RABIGH</t>
  </si>
  <si>
    <t>RACINE</t>
  </si>
  <si>
    <t>RAFHA</t>
  </si>
  <si>
    <t>RAHA</t>
  </si>
  <si>
    <t>RAHMAH</t>
  </si>
  <si>
    <t>RAKKA</t>
  </si>
  <si>
    <t>RALEIGH</t>
  </si>
  <si>
    <t>RAMSTEIN</t>
  </si>
  <si>
    <t>RANCHI</t>
  </si>
  <si>
    <t>RANGKASBITUNG</t>
  </si>
  <si>
    <t>RANTAU</t>
  </si>
  <si>
    <t>RANTAU PRAPAT</t>
  </si>
  <si>
    <t>RAPID CITY</t>
  </si>
  <si>
    <t>RAS AL KHAIMAH</t>
  </si>
  <si>
    <t>RAS NASRANI</t>
  </si>
  <si>
    <t>RAS TUNNURAH</t>
  </si>
  <si>
    <t>RASHT</t>
  </si>
  <si>
    <t>RATON</t>
  </si>
  <si>
    <t>RAWALPINDI</t>
  </si>
  <si>
    <t>RAWDAH</t>
  </si>
  <si>
    <t>RAWLINS</t>
  </si>
  <si>
    <t>READING</t>
  </si>
  <si>
    <t>RECIFE</t>
  </si>
  <si>
    <t>RED BLUFF</t>
  </si>
  <si>
    <t>REDDING</t>
  </si>
  <si>
    <t>REED CITY</t>
  </si>
  <si>
    <t>REGINA SASKAT</t>
  </si>
  <si>
    <t>REIMS</t>
  </si>
  <si>
    <t>REMBANG</t>
  </si>
  <si>
    <t>RENGAT</t>
  </si>
  <si>
    <t>RENNES</t>
  </si>
  <si>
    <t>RENO</t>
  </si>
  <si>
    <t>RENTON</t>
  </si>
  <si>
    <t>RESISTENCIA</t>
  </si>
  <si>
    <t>REUS</t>
  </si>
  <si>
    <t>RHINELANDER</t>
  </si>
  <si>
    <t>RHODES</t>
  </si>
  <si>
    <t>RICHFIELD</t>
  </si>
  <si>
    <t>RICHMOND</t>
  </si>
  <si>
    <t>RIFLE</t>
  </si>
  <si>
    <t>RIMINI</t>
  </si>
  <si>
    <t>RIO BRANCO</t>
  </si>
  <si>
    <t>RIO CUARTO</t>
  </si>
  <si>
    <t>RIO DE JANEIRO</t>
  </si>
  <si>
    <t>RIO GALLEGOS</t>
  </si>
  <si>
    <t>RIO GRANDE</t>
  </si>
  <si>
    <t>RIVERSIDE</t>
  </si>
  <si>
    <t>RIVERTON</t>
  </si>
  <si>
    <t>RIYADH</t>
  </si>
  <si>
    <t>RIYAN MUKALLA</t>
  </si>
  <si>
    <t>ROANOKE</t>
  </si>
  <si>
    <t>ROBERVAL</t>
  </si>
  <si>
    <t>ROCHESTER</t>
  </si>
  <si>
    <t>ROCK SOUND</t>
  </si>
  <si>
    <t>ROCK SPRINGS</t>
  </si>
  <si>
    <t>ROCKFORD</t>
  </si>
  <si>
    <t>ROCKLAND</t>
  </si>
  <si>
    <t>ROCKPORT</t>
  </si>
  <si>
    <t>ROCKY MOUNT</t>
  </si>
  <si>
    <t>ROME</t>
  </si>
  <si>
    <t>RONNE</t>
  </si>
  <si>
    <t>ROOSEVELT ROADS</t>
  </si>
  <si>
    <t>ROSARIO</t>
  </si>
  <si>
    <t>ROSEBURG</t>
  </si>
  <si>
    <t>ROSTOCK</t>
  </si>
  <si>
    <t>ROSWELL</t>
  </si>
  <si>
    <t>ROTTERDAM</t>
  </si>
  <si>
    <t>ROUYN</t>
  </si>
  <si>
    <t>ROVANIEMI</t>
  </si>
  <si>
    <t>RUIDOSO</t>
  </si>
  <si>
    <t>RUM</t>
  </si>
  <si>
    <t>RUTENG</t>
  </si>
  <si>
    <t>RUTLAND</t>
  </si>
  <si>
    <t>RWEASHED</t>
  </si>
  <si>
    <t>RZESZOW</t>
  </si>
  <si>
    <t>SAARBRUCKEN</t>
  </si>
  <si>
    <t>SABANG</t>
  </si>
  <si>
    <t>SACRAMENTO</t>
  </si>
  <si>
    <t>SAFAWI</t>
  </si>
  <si>
    <t>SAFI</t>
  </si>
  <si>
    <t>SAGINAW</t>
  </si>
  <si>
    <t>SAGUENAY</t>
  </si>
  <si>
    <t>SAINT ETIENNE</t>
  </si>
  <si>
    <t>SAINT JOHN</t>
  </si>
  <si>
    <t>SAKAKAH</t>
  </si>
  <si>
    <t>SAL</t>
  </si>
  <si>
    <t>CAPE VERDE</t>
  </si>
  <si>
    <t>SALALAH</t>
  </si>
  <si>
    <t>SALATIGA</t>
  </si>
  <si>
    <t>SALEM</t>
  </si>
  <si>
    <t>SALINA</t>
  </si>
  <si>
    <t>SALINAS</t>
  </si>
  <si>
    <t>SALISBURY</t>
  </si>
  <si>
    <t>SALMON</t>
  </si>
  <si>
    <t>SALT LAKE CITY</t>
  </si>
  <si>
    <t>SALTA</t>
  </si>
  <si>
    <t>SALVADOR</t>
  </si>
  <si>
    <t>SALZBURG</t>
  </si>
  <si>
    <t>SAMARINDA</t>
  </si>
  <si>
    <t>SAMBAS</t>
  </si>
  <si>
    <t>SAMOS</t>
  </si>
  <si>
    <t>SAMPANG</t>
  </si>
  <si>
    <t>SAMPIT</t>
  </si>
  <si>
    <t>SAN ANTONIO</t>
  </si>
  <si>
    <t>SAN BERNARDINO</t>
  </si>
  <si>
    <t>SAN CARLOS DEBAR.</t>
  </si>
  <si>
    <t>SAN CLEMENTE ISL</t>
  </si>
  <si>
    <t>SAN DIEGO</t>
  </si>
  <si>
    <t>SAN FRANCISCO</t>
  </si>
  <si>
    <t>SAN JOSE</t>
  </si>
  <si>
    <t>SAN JUAN</t>
  </si>
  <si>
    <t>SAN LUIS</t>
  </si>
  <si>
    <t>SAN LUIS OBISPO</t>
  </si>
  <si>
    <t>SAN RAFAEL</t>
  </si>
  <si>
    <t>SANA</t>
  </si>
  <si>
    <t>SANDAKAN</t>
  </si>
  <si>
    <t>SANDEFJORD</t>
  </si>
  <si>
    <t>SANDSPIT</t>
  </si>
  <si>
    <t>SANFORD</t>
  </si>
  <si>
    <t>SANGGAU</t>
  </si>
  <si>
    <t>SANTA BARBARA</t>
  </si>
  <si>
    <t>SANTA CRUZ</t>
  </si>
  <si>
    <t>SANTA FE</t>
  </si>
  <si>
    <t>SANTA MARIA</t>
  </si>
  <si>
    <t>SANTA MONICA</t>
  </si>
  <si>
    <t>SANTA ROSA</t>
  </si>
  <si>
    <t>SANTANDER</t>
  </si>
  <si>
    <t>SANTAREM</t>
  </si>
  <si>
    <t>SANTIAGO</t>
  </si>
  <si>
    <t>SAO JOSE D CAMPOS</t>
  </si>
  <si>
    <t>SAO LUIZ</t>
  </si>
  <si>
    <t>SAO PAULO</t>
  </si>
  <si>
    <t>SAPPORO</t>
  </si>
  <si>
    <t>SARANAC LAKE</t>
  </si>
  <si>
    <t>SARASOTA</t>
  </si>
  <si>
    <t>SARATOGA</t>
  </si>
  <si>
    <t>SARNIA</t>
  </si>
  <si>
    <t>SASKATOON</t>
  </si>
  <si>
    <t>SAULT STE MARIE</t>
  </si>
  <si>
    <t>SAVANNAH</t>
  </si>
  <si>
    <t>SAVONLINNA</t>
  </si>
  <si>
    <t>SAWAH LUNTO</t>
  </si>
  <si>
    <t>SCHENECTADY</t>
  </si>
  <si>
    <t>SCHWERIN</t>
  </si>
  <si>
    <t>SCOTTSBLUFF</t>
  </si>
  <si>
    <t>SCRANTON</t>
  </si>
  <si>
    <t>SEATTLE</t>
  </si>
  <si>
    <t>SEBHA</t>
  </si>
  <si>
    <t>SEDALIA</t>
  </si>
  <si>
    <t>SEKAYU</t>
  </si>
  <si>
    <t>SELAT PANJANG</t>
  </si>
  <si>
    <t>SELMA</t>
  </si>
  <si>
    <t>SELONG</t>
  </si>
  <si>
    <t>SEMARANG</t>
  </si>
  <si>
    <t>SENDAI</t>
  </si>
  <si>
    <t>SEOUL</t>
  </si>
  <si>
    <t>SEPT-ILES</t>
  </si>
  <si>
    <t>SEPULUH</t>
  </si>
  <si>
    <t>SERANG</t>
  </si>
  <si>
    <t>SEREMBAN</t>
  </si>
  <si>
    <t>SEVILLE</t>
  </si>
  <si>
    <t>SFAX</t>
  </si>
  <si>
    <t>SHANGHAI</t>
  </si>
  <si>
    <t>SHANNON</t>
  </si>
  <si>
    <t>SHARJAH</t>
  </si>
  <si>
    <t>SHARURAH</t>
  </si>
  <si>
    <t>SHEBOYGAN</t>
  </si>
  <si>
    <t>SHEFFIELD</t>
  </si>
  <si>
    <t>SHELTON</t>
  </si>
  <si>
    <t>SHEMYA</t>
  </si>
  <si>
    <t>SHENYANG</t>
  </si>
  <si>
    <t>SHERBROOKE</t>
  </si>
  <si>
    <t>SHERIDAN</t>
  </si>
  <si>
    <t>SHIMOJISHIMA</t>
  </si>
  <si>
    <t>SHIRAZ</t>
  </si>
  <si>
    <t>SHOUBAK</t>
  </si>
  <si>
    <t>Setting Sudut dan Ihtiyat</t>
  </si>
  <si>
    <t>SHOW LOW</t>
  </si>
  <si>
    <t>SHREVEPORT</t>
  </si>
  <si>
    <t>SIBIU</t>
  </si>
  <si>
    <t>SIBOLGA</t>
  </si>
  <si>
    <t>SIDENRENG</t>
  </si>
  <si>
    <t>SIDI IFNI</t>
  </si>
  <si>
    <t>SIDIKALANG</t>
  </si>
  <si>
    <t>SIDNEY</t>
  </si>
  <si>
    <t>SIDOARJO</t>
  </si>
  <si>
    <t>SIEM REAP</t>
  </si>
  <si>
    <t>SIERRA VISTA</t>
  </si>
  <si>
    <t>SIGLI</t>
  </si>
  <si>
    <t>SIGONELLA</t>
  </si>
  <si>
    <t>SIJUNJUNG</t>
  </si>
  <si>
    <t>SILVER CITY</t>
  </si>
  <si>
    <t>SINABANG</t>
  </si>
  <si>
    <t>SINDANG BARANG</t>
  </si>
  <si>
    <t>SINGAPORE</t>
  </si>
  <si>
    <t>SINGARAJA</t>
  </si>
  <si>
    <t>SINGKAWANG</t>
  </si>
  <si>
    <t>SINGKIL</t>
  </si>
  <si>
    <t>SINJAI</t>
  </si>
  <si>
    <t>SINTANG</t>
  </si>
  <si>
    <t>SIOUX CITY</t>
  </si>
  <si>
    <t>SIOUX FALLS</t>
  </si>
  <si>
    <t>SITKA</t>
  </si>
  <si>
    <t>SITUBONDO</t>
  </si>
  <si>
    <t>SIVAS</t>
  </si>
  <si>
    <t>SKRYDSTRUP</t>
  </si>
  <si>
    <t>SLEMAN</t>
  </si>
  <si>
    <t>SMITHERS</t>
  </si>
  <si>
    <t>SMYRNA</t>
  </si>
  <si>
    <t>SOCORRO</t>
  </si>
  <si>
    <t>SODERTALJE</t>
  </si>
  <si>
    <t>SOFIA</t>
  </si>
  <si>
    <t>SOKOTO</t>
  </si>
  <si>
    <t>SOLO</t>
  </si>
  <si>
    <t>SOLOK</t>
  </si>
  <si>
    <t>SOMERSET</t>
  </si>
  <si>
    <t>SONDRE STROMFJORD</t>
  </si>
  <si>
    <t>GREENLAND</t>
  </si>
  <si>
    <t>SONGKHLA</t>
  </si>
  <si>
    <t>SORONG</t>
  </si>
  <si>
    <t>SOUTH BEND</t>
  </si>
  <si>
    <t>SOUTH HUSAYNEYAH</t>
  </si>
  <si>
    <t>SOUTH SHOUNEH</t>
  </si>
  <si>
    <t>SOUTH WEYMOUTH</t>
  </si>
  <si>
    <t>SPARTANBURG</t>
  </si>
  <si>
    <t>SPEARFISH</t>
  </si>
  <si>
    <t>SPENCER</t>
  </si>
  <si>
    <t>SPOKANE</t>
  </si>
  <si>
    <t>SPRINGFIELD</t>
  </si>
  <si>
    <t>SRAGEN</t>
  </si>
  <si>
    <t>ST CLOUD</t>
  </si>
  <si>
    <t>ST GEORGE</t>
  </si>
  <si>
    <t>ST JOHNS</t>
  </si>
  <si>
    <t>ST JOSEPH</t>
  </si>
  <si>
    <t>ST LOUIS</t>
  </si>
  <si>
    <t>ST NAZAIRE</t>
  </si>
  <si>
    <t>ST PETERSBURG</t>
  </si>
  <si>
    <t>STANSTED</t>
  </si>
  <si>
    <t>STATESBORO</t>
  </si>
  <si>
    <t>STAUNTON</t>
  </si>
  <si>
    <t>STAVANGER</t>
  </si>
  <si>
    <t>STEPHENVILLE</t>
  </si>
  <si>
    <t>STERLING</t>
  </si>
  <si>
    <t>STEVENS POINT</t>
  </si>
  <si>
    <t>STILLWATER</t>
  </si>
  <si>
    <t>STOCKHOLM</t>
  </si>
  <si>
    <t>STOCKTON</t>
  </si>
  <si>
    <t>STRASBOURG</t>
  </si>
  <si>
    <t>STUART</t>
  </si>
  <si>
    <t>STUTTGART</t>
  </si>
  <si>
    <t>SUBANG</t>
  </si>
  <si>
    <t>SUDBURY</t>
  </si>
  <si>
    <t>SUEZ</t>
  </si>
  <si>
    <t>SUGAR LAND</t>
  </si>
  <si>
    <t>SUKABUMI</t>
  </si>
  <si>
    <t>SUKOARJO</t>
  </si>
  <si>
    <t>SULIKI</t>
  </si>
  <si>
    <t>SUMBAWA BESAR</t>
  </si>
  <si>
    <t>SUMEDANG</t>
  </si>
  <si>
    <t>SUMENEP</t>
  </si>
  <si>
    <t>SUMTER</t>
  </si>
  <si>
    <t>SUNBGU MINASA</t>
  </si>
  <si>
    <t>SUNDSVALL</t>
  </si>
  <si>
    <t>SUNGAI LIAT</t>
  </si>
  <si>
    <t>SUNGAI PENUH</t>
  </si>
  <si>
    <t>SURABAYA</t>
  </si>
  <si>
    <t>SURAKARTA</t>
  </si>
  <si>
    <t>SYDNEY</t>
  </si>
  <si>
    <t>SYRACUSE</t>
  </si>
  <si>
    <t>TABANAN</t>
  </si>
  <si>
    <t>TABATINGA</t>
  </si>
  <si>
    <t>TABRIZ</t>
  </si>
  <si>
    <t>TABUK</t>
  </si>
  <si>
    <t>TACNA</t>
  </si>
  <si>
    <t>TACOMA</t>
  </si>
  <si>
    <t>TAEGU</t>
  </si>
  <si>
    <t>TAEJON</t>
  </si>
  <si>
    <t>TAFELEH</t>
  </si>
  <si>
    <t>TAHUNA</t>
  </si>
  <si>
    <t>TAIF</t>
  </si>
  <si>
    <t>TAINAN</t>
  </si>
  <si>
    <t>TAIPEI</t>
  </si>
  <si>
    <t>TAITUNG</t>
  </si>
  <si>
    <t>TAIYUAN</t>
  </si>
  <si>
    <t>TAIZ</t>
  </si>
  <si>
    <t>TAKALAR</t>
  </si>
  <si>
    <t>TAKENGEUN</t>
  </si>
  <si>
    <t>TAKENGON</t>
  </si>
  <si>
    <t>TAKHLI</t>
  </si>
  <si>
    <t>TALARA</t>
  </si>
  <si>
    <t>TALLADEGA</t>
  </si>
  <si>
    <t>TALLAHASSEE</t>
  </si>
  <si>
    <t>TALU</t>
  </si>
  <si>
    <t>TAMANRASSET</t>
  </si>
  <si>
    <t>TAMATAVE</t>
  </si>
  <si>
    <t>TAMBELANGAN</t>
  </si>
  <si>
    <t>TAMPA</t>
  </si>
  <si>
    <t>TAMPERE</t>
  </si>
  <si>
    <t>TANAH GROGOT</t>
  </si>
  <si>
    <t>TANGERANG</t>
  </si>
  <si>
    <t>TANGIER</t>
  </si>
  <si>
    <t>TANJUNG BALAI</t>
  </si>
  <si>
    <t>TANJUNG KALSEL</t>
  </si>
  <si>
    <t>TANJUNG KARANG</t>
  </si>
  <si>
    <t>TANJUNG KODOK</t>
  </si>
  <si>
    <t>TANJUNG PANDAN</t>
  </si>
  <si>
    <t>TANJUNG PINANG</t>
  </si>
  <si>
    <t>JADWAL IMSAKIYAH</t>
  </si>
  <si>
    <t>Kemungkinan</t>
  </si>
  <si>
    <t>TANJUNG PRIOK</t>
  </si>
  <si>
    <t>TANJUNG REDEP</t>
  </si>
  <si>
    <t>TANJUNG SELOR</t>
  </si>
  <si>
    <t>TAPAK TUAN</t>
  </si>
  <si>
    <t>TARAWA</t>
  </si>
  <si>
    <t>KIRIBATI</t>
  </si>
  <si>
    <t>TARUTUNG</t>
  </si>
  <si>
    <t>TASHKENT</t>
  </si>
  <si>
    <t>TASIKMALAYA</t>
  </si>
  <si>
    <t>TAYMA</t>
  </si>
  <si>
    <t>TEBING TINGGI</t>
  </si>
  <si>
    <t>TEESSIDE</t>
  </si>
  <si>
    <t>TEGAL</t>
  </si>
  <si>
    <t>TEHERAN</t>
  </si>
  <si>
    <t>TELUK BETUNG</t>
  </si>
  <si>
    <t>TEMANGGUNG</t>
  </si>
  <si>
    <t>TEMBILAHAN</t>
  </si>
  <si>
    <t>TEMPLE</t>
  </si>
  <si>
    <t>TENERIFE</t>
  </si>
  <si>
    <t>TERESINA</t>
  </si>
  <si>
    <t>TERNATE</t>
  </si>
  <si>
    <t>TERRACE</t>
  </si>
  <si>
    <t>TERRE HAUTE</t>
  </si>
  <si>
    <t>TETERBORO</t>
  </si>
  <si>
    <t>TETOUAN</t>
  </si>
  <si>
    <t>TEXARKANA</t>
  </si>
  <si>
    <t>THAIF</t>
  </si>
  <si>
    <t>THE DALLES</t>
  </si>
  <si>
    <t>THE HAGUE</t>
  </si>
  <si>
    <t>THE PAS</t>
  </si>
  <si>
    <t>THERMAL</t>
  </si>
  <si>
    <t>THESSALONIKI</t>
  </si>
  <si>
    <t>THIEF RIVER FALLS</t>
  </si>
  <si>
    <t>THOMASVILLE</t>
  </si>
  <si>
    <t>THULE</t>
  </si>
  <si>
    <t>THUNDER BAY</t>
  </si>
  <si>
    <t>TIANJIN</t>
  </si>
  <si>
    <t>TILIMSEN</t>
  </si>
  <si>
    <t>TIMISOARA</t>
  </si>
  <si>
    <t>TIMMINS</t>
  </si>
  <si>
    <t>TIRANA</t>
  </si>
  <si>
    <t>ALBANIA</t>
  </si>
  <si>
    <t>TOBELO</t>
  </si>
  <si>
    <t>TOKYO</t>
  </si>
  <si>
    <t>TOLEDO</t>
  </si>
  <si>
    <t>TOLITOLI</t>
  </si>
  <si>
    <t>TOLKAREM</t>
  </si>
  <si>
    <t>TONOPAH</t>
  </si>
  <si>
    <t>TOPEKA</t>
  </si>
  <si>
    <t>TORJUN</t>
  </si>
  <si>
    <t>TORONTO</t>
  </si>
  <si>
    <t>TORRANCE</t>
  </si>
  <si>
    <t>TOULON</t>
  </si>
  <si>
    <t>TOULOUSE</t>
  </si>
  <si>
    <t>TOURS</t>
  </si>
  <si>
    <t>TOWNSVILLE</t>
  </si>
  <si>
    <t>TOZEUR</t>
  </si>
  <si>
    <t>TRAPANI</t>
  </si>
  <si>
    <t>TRAVERSE CITY</t>
  </si>
  <si>
    <t>TREASURE CAY</t>
  </si>
  <si>
    <t>TRELEW</t>
  </si>
  <si>
    <t>TRENGGALEK</t>
  </si>
  <si>
    <t>TRENTON</t>
  </si>
  <si>
    <t>TRIESTE</t>
  </si>
  <si>
    <t>TRINIDAD</t>
  </si>
  <si>
    <t>TRIPOLI</t>
  </si>
  <si>
    <t>TRIVANDRUM</t>
  </si>
  <si>
    <t>TROMSO</t>
  </si>
  <si>
    <t>TRONDHEIM</t>
  </si>
  <si>
    <t>TROUTDALE</t>
  </si>
  <si>
    <t>TRUJILLO</t>
  </si>
  <si>
    <t>TRUTH OR CONSEQ.</t>
  </si>
  <si>
    <t>TUBAN</t>
  </si>
  <si>
    <t>TUCSON</t>
  </si>
  <si>
    <t>TUCUMAN</t>
  </si>
  <si>
    <t>TUCUMCARI</t>
  </si>
  <si>
    <t>TUCURUI</t>
  </si>
  <si>
    <t>TULCEA</t>
  </si>
  <si>
    <t>TULLAHOMA</t>
  </si>
  <si>
    <t>TULSA</t>
  </si>
  <si>
    <t>TULUNGAGUNG</t>
  </si>
  <si>
    <t>TUNIS</t>
  </si>
  <si>
    <t>TUPELO</t>
  </si>
  <si>
    <t>TURAIF</t>
  </si>
  <si>
    <t>TURIN</t>
  </si>
  <si>
    <t>TURKU</t>
  </si>
  <si>
    <t>TUSCALOOSA</t>
  </si>
  <si>
    <t>TWIN FALLS</t>
  </si>
  <si>
    <t>TYLER</t>
  </si>
  <si>
    <t>UBE</t>
  </si>
  <si>
    <t>UDON THANI</t>
  </si>
  <si>
    <t>UGAYLAH</t>
  </si>
  <si>
    <t>UJUNG KULON</t>
  </si>
  <si>
    <t>UJUNG PANDAN</t>
  </si>
  <si>
    <t>UJUNG PANGKAH</t>
  </si>
  <si>
    <t>UJUNG PANGKAH MASJID</t>
  </si>
  <si>
    <t>UJUNG_PANDANG</t>
  </si>
  <si>
    <t>UKIAH</t>
  </si>
  <si>
    <t>UM AL-KHASHAB</t>
  </si>
  <si>
    <t>UMEA</t>
  </si>
  <si>
    <t>UMLAJ</t>
  </si>
  <si>
    <t>UNAYZAH</t>
  </si>
  <si>
    <t>UNIVERSITY</t>
  </si>
  <si>
    <t>UPINGTON</t>
  </si>
  <si>
    <t>UPPER HEYFORD</t>
  </si>
  <si>
    <t>UTAPAO</t>
  </si>
  <si>
    <t>UTICA</t>
  </si>
  <si>
    <t>UTRECHT</t>
  </si>
  <si>
    <t>VAASA</t>
  </si>
  <si>
    <t>VADODARA</t>
  </si>
  <si>
    <t>VALDEZ</t>
  </si>
  <si>
    <t>VALDOSTA</t>
  </si>
  <si>
    <t>VALENCE</t>
  </si>
  <si>
    <t>VALENCIA</t>
  </si>
  <si>
    <t>VALENTINE</t>
  </si>
  <si>
    <t>VALLADOLID</t>
  </si>
  <si>
    <t>VALPARAISO</t>
  </si>
  <si>
    <t>VAN</t>
  </si>
  <si>
    <t>VANCOUVER</t>
  </si>
  <si>
    <t>VARADERO</t>
  </si>
  <si>
    <t>VARKAUS</t>
  </si>
  <si>
    <t>VARNA</t>
  </si>
  <si>
    <t>VASTERAS</t>
  </si>
  <si>
    <t>VENICE</t>
  </si>
  <si>
    <t>VERNAL</t>
  </si>
  <si>
    <t>VERO BEACH</t>
  </si>
  <si>
    <t>VERONA</t>
  </si>
  <si>
    <t>VERVIERS</t>
  </si>
  <si>
    <t>VICHY</t>
  </si>
  <si>
    <t>VICKSBURG</t>
  </si>
  <si>
    <t>VICTORIA</t>
  </si>
  <si>
    <t>VICTORVILLE</t>
  </si>
  <si>
    <t>VIDALIA</t>
  </si>
  <si>
    <t>VIEDMA</t>
  </si>
  <si>
    <t>VIENNA</t>
  </si>
  <si>
    <t>VIENTIANE</t>
  </si>
  <si>
    <t>LAOS</t>
  </si>
  <si>
    <t>VIGO</t>
  </si>
  <si>
    <t>VILNIUS</t>
  </si>
  <si>
    <t>LITHUANIA</t>
  </si>
  <si>
    <t>VISALIA</t>
  </si>
  <si>
    <t>VISBY</t>
  </si>
  <si>
    <t>VITORIA</t>
  </si>
  <si>
    <t>WABUSH</t>
  </si>
  <si>
    <t>WACO</t>
  </si>
  <si>
    <t>WAIKABUBAK</t>
  </si>
  <si>
    <t>WAINGAPU</t>
  </si>
  <si>
    <t>WAJH</t>
  </si>
  <si>
    <t>WALLA WALLA</t>
  </si>
  <si>
    <t>WALNUT RIDGE</t>
  </si>
  <si>
    <t>WAMENA</t>
  </si>
  <si>
    <t>WAPAKONETA</t>
  </si>
  <si>
    <t>WARRENSBURG</t>
  </si>
  <si>
    <t>WARSAW</t>
  </si>
  <si>
    <t>WARU MADURA</t>
  </si>
  <si>
    <t>WASHINGTON</t>
  </si>
  <si>
    <t>WATANPONE</t>
  </si>
  <si>
    <t>WATANSOPPENG</t>
  </si>
  <si>
    <t>WATERLOO</t>
  </si>
  <si>
    <t>WATERTOWN</t>
  </si>
  <si>
    <t>WATERVILLE</t>
  </si>
  <si>
    <t>WATES KULON PROGO</t>
  </si>
  <si>
    <t>WATSON LAKE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</si>
</sst>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_)"/>
    <numFmt numFmtId="171" formatCode=";;;"/>
    <numFmt numFmtId="172" formatCode="hh:mm:ss;@"/>
    <numFmt numFmtId="173" formatCode="[$-421]dd\ mmmm\ yyyy"/>
    <numFmt numFmtId="174" formatCode="hh:mm:ss_)"/>
    <numFmt numFmtId="175" formatCode="mm:ss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h:mm:ss\ AM/PM"/>
    <numFmt numFmtId="181" formatCode="[$-409]dddd\,\ mmmm\ dd\,\ yyyy"/>
    <numFmt numFmtId="182" formatCode="[$-409]h:mm:ss\ AM/PM"/>
    <numFmt numFmtId="183" formatCode="h:mm:ss;@"/>
    <numFmt numFmtId="184" formatCode="mmmm\ d\,\ yyyy"/>
    <numFmt numFmtId="185" formatCode="d\-mmmm\-yyyy"/>
    <numFmt numFmtId="186" formatCode="General\%"/>
    <numFmt numFmtId="187" formatCode="[$-421]dd\ mmmm\ yyyy;@"/>
    <numFmt numFmtId="188" formatCode="hh:mm_)"/>
    <numFmt numFmtId="189" formatCode="dd\-mmm\-yy_)"/>
    <numFmt numFmtId="190" formatCode="[$-F400]h:mm:ss\ AM/PM"/>
    <numFmt numFmtId="191" formatCode="dd/mm/yyyy;@"/>
    <numFmt numFmtId="192" formatCode="dd/mmm/yy_)"/>
    <numFmt numFmtId="193" formatCode="dd/mmm/yyyy"/>
    <numFmt numFmtId="194" formatCode="d/mmmm/yyyy"/>
    <numFmt numFmtId="195" formatCode="#\°"/>
  </numFmts>
  <fonts count="3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0"/>
      <name val="Times New Roman"/>
      <family val="1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MCS PC Symbol"/>
      <family val="5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"/>
      <family val="2"/>
    </font>
    <font>
      <sz val="18"/>
      <name val="Times New Roman"/>
      <family val="1"/>
    </font>
    <font>
      <sz val="16"/>
      <color indexed="8"/>
      <name val="Arial"/>
      <family val="2"/>
    </font>
    <font>
      <b/>
      <sz val="16"/>
      <name val="Arial"/>
      <family val="2"/>
    </font>
    <font>
      <u val="single"/>
      <sz val="12"/>
      <name val="Arial"/>
      <family val="0"/>
    </font>
    <font>
      <sz val="14"/>
      <name val="Arial Narrow"/>
      <family val="2"/>
    </font>
    <font>
      <sz val="14"/>
      <color indexed="8"/>
      <name val="Arial Narrow"/>
      <family val="2"/>
    </font>
    <font>
      <sz val="8"/>
      <name val="Tahoma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left"/>
      <protection/>
    </xf>
    <xf numFmtId="0" fontId="16" fillId="0" borderId="0" xfId="22" applyFont="1" applyFill="1" applyBorder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16" fillId="0" borderId="0" xfId="22" applyNumberFormat="1" applyFont="1" applyFill="1" applyBorder="1" applyProtection="1">
      <alignment/>
      <protection/>
    </xf>
    <xf numFmtId="0" fontId="0" fillId="0" borderId="1" xfId="22" applyBorder="1" applyProtection="1">
      <alignment/>
      <protection/>
    </xf>
    <xf numFmtId="0" fontId="16" fillId="0" borderId="0" xfId="22" applyFont="1" applyFill="1" applyBorder="1" applyAlignment="1" applyProtection="1">
      <alignment horizontal="center"/>
      <protection/>
    </xf>
    <xf numFmtId="0" fontId="2" fillId="0" borderId="0" xfId="22" applyFont="1" applyFill="1" applyBorder="1" applyAlignment="1" applyProtection="1">
      <alignment horizontal="center"/>
      <protection/>
    </xf>
    <xf numFmtId="0" fontId="0" fillId="0" borderId="2" xfId="22" applyBorder="1" applyProtection="1">
      <alignment/>
      <protection/>
    </xf>
    <xf numFmtId="0" fontId="16" fillId="0" borderId="0" xfId="22" applyFont="1" applyFill="1" applyBorder="1" applyAlignment="1" applyProtection="1">
      <alignment horizontal="right"/>
      <protection/>
    </xf>
    <xf numFmtId="0" fontId="8" fillId="0" borderId="0" xfId="22" applyFont="1" applyFill="1" applyBorder="1" applyAlignment="1" applyProtection="1">
      <alignment horizontal="center"/>
      <protection/>
    </xf>
    <xf numFmtId="0" fontId="2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Protection="1">
      <alignment/>
      <protection/>
    </xf>
    <xf numFmtId="185" fontId="8" fillId="0" borderId="0" xfId="22" applyNumberFormat="1" applyFont="1" applyFill="1" applyBorder="1" applyProtection="1">
      <alignment/>
      <protection/>
    </xf>
    <xf numFmtId="185" fontId="2" fillId="0" borderId="0" xfId="22" applyNumberFormat="1" applyFont="1" applyFill="1" applyBorder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8" fillId="0" borderId="0" xfId="22" applyFont="1" applyFill="1" applyBorder="1" applyProtection="1">
      <alignment/>
      <protection/>
    </xf>
    <xf numFmtId="0" fontId="2" fillId="0" borderId="0" xfId="22" applyFont="1" applyFill="1" applyBorder="1" applyAlignment="1" applyProtection="1">
      <alignment horizontal="right"/>
      <protection/>
    </xf>
    <xf numFmtId="0" fontId="9" fillId="0" borderId="0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0" fontId="2" fillId="0" borderId="3" xfId="22" applyFont="1" applyFill="1" applyBorder="1" applyProtection="1">
      <alignment/>
      <protection/>
    </xf>
    <xf numFmtId="21" fontId="2" fillId="0" borderId="0" xfId="22" applyNumberFormat="1" applyFont="1" applyFill="1" applyBorder="1" applyProtection="1">
      <alignment/>
      <protection/>
    </xf>
    <xf numFmtId="0" fontId="0" fillId="0" borderId="3" xfId="22" applyBorder="1" applyAlignment="1" applyProtection="1">
      <alignment horizontal="right"/>
      <protection/>
    </xf>
    <xf numFmtId="172" fontId="2" fillId="0" borderId="0" xfId="22" applyNumberFormat="1" applyFont="1" applyFill="1" applyBorder="1" applyProtection="1">
      <alignment/>
      <protection/>
    </xf>
    <xf numFmtId="0" fontId="16" fillId="0" borderId="0" xfId="22" applyFont="1" applyFill="1" applyBorder="1" applyProtection="1">
      <alignment/>
      <protection/>
    </xf>
    <xf numFmtId="185" fontId="16" fillId="0" borderId="0" xfId="22" applyNumberFormat="1" applyFont="1" applyFill="1" applyBorder="1" applyProtection="1">
      <alignment/>
      <protection/>
    </xf>
    <xf numFmtId="0" fontId="16" fillId="0" borderId="0" xfId="22" applyFont="1" applyFill="1" applyBorder="1" applyAlignment="1" applyProtection="1">
      <alignment horizontal="left"/>
      <protection/>
    </xf>
    <xf numFmtId="21" fontId="16" fillId="0" borderId="0" xfId="22" applyNumberFormat="1" applyFont="1" applyFill="1" applyBorder="1" applyProtection="1">
      <alignment/>
      <protection/>
    </xf>
    <xf numFmtId="0" fontId="0" fillId="0" borderId="4" xfId="22" applyBorder="1" applyAlignment="1" applyProtection="1">
      <alignment horizontal="right"/>
      <protection/>
    </xf>
    <xf numFmtId="0" fontId="2" fillId="0" borderId="0" xfId="22" applyFont="1" applyFill="1" applyBorder="1" applyAlignment="1" applyProtection="1">
      <alignment horizontal="left"/>
      <protection/>
    </xf>
    <xf numFmtId="0" fontId="2" fillId="0" borderId="0" xfId="22" applyFont="1" applyFill="1" applyBorder="1" applyProtection="1" quotePrefix="1">
      <alignment/>
      <protection/>
    </xf>
    <xf numFmtId="187" fontId="16" fillId="0" borderId="0" xfId="22" applyNumberFormat="1" applyFont="1" applyFill="1" applyBorder="1" applyProtection="1">
      <alignment/>
      <protection/>
    </xf>
    <xf numFmtId="0" fontId="16" fillId="0" borderId="0" xfId="22" applyFont="1" applyFill="1" applyBorder="1" applyAlignment="1" applyProtection="1">
      <alignment/>
      <protection/>
    </xf>
    <xf numFmtId="0" fontId="2" fillId="0" borderId="0" xfId="22" applyNumberFormat="1" applyFont="1" applyFill="1" applyBorder="1" applyProtection="1">
      <alignment/>
      <protection/>
    </xf>
    <xf numFmtId="0" fontId="2" fillId="0" borderId="0" xfId="22" applyFont="1" applyFill="1" applyBorder="1" applyAlignment="1" applyProtection="1">
      <alignment horizontal="left"/>
      <protection/>
    </xf>
    <xf numFmtId="0" fontId="2" fillId="0" borderId="0" xfId="22" applyFont="1" applyFill="1" applyBorder="1" applyAlignment="1" applyProtection="1" quotePrefix="1">
      <alignment horizontal="right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17" fillId="0" borderId="0" xfId="22" applyFont="1" applyFill="1" applyBorder="1" applyProtection="1">
      <alignment/>
      <protection/>
    </xf>
    <xf numFmtId="186" fontId="16" fillId="0" borderId="0" xfId="22" applyNumberFormat="1" applyFont="1" applyFill="1" applyBorder="1" applyProtection="1">
      <alignment/>
      <protection/>
    </xf>
    <xf numFmtId="0" fontId="0" fillId="0" borderId="0" xfId="22" applyBorder="1">
      <alignment/>
      <protection/>
    </xf>
    <xf numFmtId="0" fontId="18" fillId="0" borderId="0" xfId="22" applyFont="1" applyBorder="1" applyAlignment="1">
      <alignment horizontal="right"/>
      <protection/>
    </xf>
    <xf numFmtId="0" fontId="18" fillId="0" borderId="0" xfId="22" applyFont="1" applyBorder="1">
      <alignment/>
      <protection/>
    </xf>
    <xf numFmtId="0" fontId="18" fillId="0" borderId="5" xfId="22" applyFont="1" applyBorder="1" applyAlignment="1">
      <alignment horizontal="center"/>
      <protection/>
    </xf>
    <xf numFmtId="187" fontId="16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Border="1" applyAlignment="1" applyProtection="1">
      <alignment horizontal="left" vertical="center" indent="1"/>
      <protection/>
    </xf>
    <xf numFmtId="0" fontId="0" fillId="0" borderId="7" xfId="22" applyBorder="1" applyAlignment="1" applyProtection="1">
      <alignment horizontal="left" vertical="center" indent="1"/>
      <protection/>
    </xf>
    <xf numFmtId="0" fontId="2" fillId="0" borderId="7" xfId="22" applyFont="1" applyFill="1" applyBorder="1" applyAlignment="1" applyProtection="1">
      <alignment horizontal="left" vertical="center" indent="1"/>
      <protection/>
    </xf>
    <xf numFmtId="0" fontId="2" fillId="0" borderId="8" xfId="22" applyFont="1" applyFill="1" applyBorder="1" applyAlignment="1" applyProtection="1">
      <alignment horizontal="left" vertical="center" indent="1"/>
      <protection/>
    </xf>
    <xf numFmtId="193" fontId="8" fillId="0" borderId="0" xfId="22" applyNumberFormat="1" applyFont="1" applyFill="1" applyBorder="1" applyProtection="1">
      <alignment/>
      <protection/>
    </xf>
    <xf numFmtId="193" fontId="16" fillId="0" borderId="0" xfId="22" applyNumberFormat="1" applyFont="1" applyFill="1" applyBorder="1" applyProtection="1">
      <alignment/>
      <protection/>
    </xf>
    <xf numFmtId="193" fontId="16" fillId="0" borderId="0" xfId="22" applyNumberFormat="1" applyFont="1" applyFill="1" applyBorder="1" applyProtection="1">
      <alignment/>
      <protection/>
    </xf>
    <xf numFmtId="193" fontId="16" fillId="0" borderId="5" xfId="22" applyNumberFormat="1" applyFont="1" applyFill="1" applyBorder="1" applyAlignment="1" applyProtection="1">
      <alignment horizontal="center"/>
      <protection/>
    </xf>
    <xf numFmtId="193" fontId="18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187" fontId="0" fillId="0" borderId="0" xfId="22" applyNumberFormat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22" fontId="0" fillId="0" borderId="0" xfId="0" applyNumberFormat="1" applyAlignment="1" applyProtection="1">
      <alignment horizontal="center"/>
      <protection/>
    </xf>
    <xf numFmtId="0" fontId="8" fillId="0" borderId="9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2" fillId="0" borderId="0" xfId="2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20" fillId="2" borderId="20" xfId="0" applyFont="1" applyFill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21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 applyProtection="1">
      <alignment horizontal="center" vertical="top"/>
      <protection hidden="1"/>
    </xf>
    <xf numFmtId="0" fontId="20" fillId="2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3" borderId="0" xfId="21" applyFont="1" applyFill="1" applyBorder="1" applyAlignment="1" applyProtection="1">
      <alignment horizontal="center"/>
      <protection hidden="1"/>
    </xf>
    <xf numFmtId="0" fontId="2" fillId="4" borderId="0" xfId="21" applyFont="1" applyFill="1" applyBorder="1" applyAlignment="1" applyProtection="1">
      <alignment horizont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193" fontId="26" fillId="0" borderId="24" xfId="0" applyNumberFormat="1" applyFont="1" applyBorder="1" applyAlignment="1" applyProtection="1">
      <alignment horizontal="center" vertical="center"/>
      <protection hidden="1"/>
    </xf>
    <xf numFmtId="20" fontId="23" fillId="0" borderId="25" xfId="0" applyNumberFormat="1" applyFont="1" applyFill="1" applyBorder="1" applyAlignment="1" applyProtection="1">
      <alignment horizontal="center" vertical="center"/>
      <protection hidden="1"/>
    </xf>
    <xf numFmtId="20" fontId="23" fillId="2" borderId="26" xfId="0" applyNumberFormat="1" applyFont="1" applyFill="1" applyBorder="1" applyAlignment="1" applyProtection="1">
      <alignment horizontal="center" vertical="center"/>
      <protection hidden="1"/>
    </xf>
    <xf numFmtId="20" fontId="23" fillId="0" borderId="26" xfId="0" applyNumberFormat="1" applyFont="1" applyFill="1" applyBorder="1" applyAlignment="1" applyProtection="1">
      <alignment horizontal="center" vertical="center"/>
      <protection hidden="1"/>
    </xf>
    <xf numFmtId="20" fontId="23" fillId="2" borderId="27" xfId="0" applyNumberFormat="1" applyFont="1" applyFill="1" applyBorder="1" applyAlignment="1" applyProtection="1">
      <alignment horizontal="center" vertical="center"/>
      <protection hidden="1"/>
    </xf>
    <xf numFmtId="21" fontId="21" fillId="2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4" borderId="0" xfId="21" applyFont="1" applyFill="1" applyBorder="1" applyAlignment="1" applyProtection="1" quotePrefix="1">
      <alignment horizontal="center"/>
      <protection hidden="1"/>
    </xf>
    <xf numFmtId="0" fontId="2" fillId="0" borderId="9" xfId="0" applyFont="1" applyFill="1" applyBorder="1" applyAlignment="1" applyProtection="1">
      <alignment horizontal="right"/>
      <protection hidden="1"/>
    </xf>
    <xf numFmtId="0" fontId="8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193" fontId="26" fillId="0" borderId="31" xfId="0" applyNumberFormat="1" applyFont="1" applyBorder="1" applyAlignment="1" applyProtection="1">
      <alignment horizontal="center" vertical="center"/>
      <protection hidden="1"/>
    </xf>
    <xf numFmtId="20" fontId="23" fillId="0" borderId="32" xfId="0" applyNumberFormat="1" applyFont="1" applyFill="1" applyBorder="1" applyAlignment="1" applyProtection="1">
      <alignment horizontal="center" vertical="center"/>
      <protection hidden="1"/>
    </xf>
    <xf numFmtId="21" fontId="21" fillId="2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193" fontId="26" fillId="0" borderId="35" xfId="0" applyNumberFormat="1" applyFont="1" applyBorder="1" applyAlignment="1" applyProtection="1">
      <alignment horizontal="center" vertical="center"/>
      <protection hidden="1"/>
    </xf>
    <xf numFmtId="20" fontId="23" fillId="0" borderId="36" xfId="0" applyNumberFormat="1" applyFont="1" applyFill="1" applyBorder="1" applyAlignment="1" applyProtection="1">
      <alignment horizontal="center" vertical="center"/>
      <protection hidden="1"/>
    </xf>
    <xf numFmtId="20" fontId="23" fillId="2" borderId="37" xfId="0" applyNumberFormat="1" applyFont="1" applyFill="1" applyBorder="1" applyAlignment="1" applyProtection="1">
      <alignment horizontal="center" vertical="center"/>
      <protection hidden="1"/>
    </xf>
    <xf numFmtId="20" fontId="23" fillId="0" borderId="37" xfId="0" applyNumberFormat="1" applyFont="1" applyFill="1" applyBorder="1" applyAlignment="1" applyProtection="1">
      <alignment horizontal="center" vertical="center"/>
      <protection hidden="1"/>
    </xf>
    <xf numFmtId="20" fontId="23" fillId="2" borderId="38" xfId="0" applyNumberFormat="1" applyFont="1" applyFill="1" applyBorder="1" applyAlignment="1" applyProtection="1">
      <alignment horizontal="center" vertical="center"/>
      <protection hidden="1"/>
    </xf>
    <xf numFmtId="21" fontId="21" fillId="2" borderId="39" xfId="0" applyNumberFormat="1" applyFont="1" applyFill="1" applyBorder="1" applyAlignment="1" applyProtection="1">
      <alignment horizontal="center" vertical="center"/>
      <protection hidden="1"/>
    </xf>
    <xf numFmtId="193" fontId="26" fillId="0" borderId="40" xfId="0" applyNumberFormat="1" applyFont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0" fillId="0" borderId="4" xfId="0" applyNumberForma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193" fontId="4" fillId="0" borderId="41" xfId="0" applyNumberFormat="1" applyFont="1" applyBorder="1" applyAlignment="1" applyProtection="1">
      <alignment horizontal="center" vertical="center"/>
      <protection hidden="1"/>
    </xf>
    <xf numFmtId="20" fontId="14" fillId="0" borderId="36" xfId="0" applyNumberFormat="1" applyFont="1" applyFill="1" applyBorder="1" applyAlignment="1" applyProtection="1">
      <alignment horizontal="center" vertical="center"/>
      <protection hidden="1"/>
    </xf>
    <xf numFmtId="20" fontId="14" fillId="2" borderId="37" xfId="0" applyNumberFormat="1" applyFont="1" applyFill="1" applyBorder="1" applyAlignment="1" applyProtection="1">
      <alignment horizontal="center" vertical="center"/>
      <protection hidden="1"/>
    </xf>
    <xf numFmtId="20" fontId="14" fillId="0" borderId="37" xfId="0" applyNumberFormat="1" applyFont="1" applyFill="1" applyBorder="1" applyAlignment="1" applyProtection="1">
      <alignment horizontal="center" vertical="center"/>
      <protection hidden="1"/>
    </xf>
    <xf numFmtId="20" fontId="14" fillId="2" borderId="38" xfId="0" applyNumberFormat="1" applyFont="1" applyFill="1" applyBorder="1" applyAlignment="1" applyProtection="1">
      <alignment horizontal="center" vertical="center"/>
      <protection hidden="1"/>
    </xf>
    <xf numFmtId="21" fontId="14" fillId="2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20" fontId="8" fillId="0" borderId="0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22" applyAlignment="1" applyProtection="1">
      <alignment horizontal="left" indent="2"/>
      <protection hidden="1"/>
    </xf>
    <xf numFmtId="0" fontId="16" fillId="0" borderId="0" xfId="22" applyFont="1" applyFill="1" applyBorder="1" applyAlignment="1" applyProtection="1">
      <alignment horizontal="left" indent="2"/>
      <protection hidden="1"/>
    </xf>
    <xf numFmtId="0" fontId="16" fillId="0" borderId="0" xfId="22" applyFont="1" applyFill="1" applyBorder="1" applyAlignment="1" applyProtection="1">
      <alignment horizontal="left" indent="2"/>
      <protection hidden="1"/>
    </xf>
    <xf numFmtId="0" fontId="0" fillId="0" borderId="0" xfId="0" applyAlignment="1" applyProtection="1">
      <alignment horizontal="left" indent="2"/>
      <protection hidden="1"/>
    </xf>
    <xf numFmtId="175" fontId="0" fillId="0" borderId="0" xfId="0" applyNumberFormat="1" applyAlignment="1" applyProtection="1">
      <alignment/>
      <protection hidden="1"/>
    </xf>
    <xf numFmtId="0" fontId="29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20" fillId="2" borderId="43" xfId="0" applyFont="1" applyFill="1" applyBorder="1" applyAlignment="1" applyProtection="1">
      <alignment horizontal="center" vertical="center"/>
      <protection hidden="1"/>
    </xf>
    <xf numFmtId="0" fontId="20" fillId="2" borderId="18" xfId="0" applyFont="1" applyFill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justify"/>
      <protection hidden="1"/>
    </xf>
    <xf numFmtId="0" fontId="19" fillId="0" borderId="44" xfId="0" applyFont="1" applyBorder="1" applyAlignment="1" applyProtection="1">
      <alignment horizontal="center" vertical="justify"/>
      <protection hidden="1"/>
    </xf>
    <xf numFmtId="0" fontId="20" fillId="0" borderId="43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2" fontId="27" fillId="0" borderId="31" xfId="0" applyNumberFormat="1" applyFont="1" applyBorder="1" applyAlignment="1" applyProtection="1">
      <alignment horizontal="center" vertical="center"/>
      <protection hidden="1"/>
    </xf>
    <xf numFmtId="2" fontId="27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/>
      <protection hidden="1"/>
    </xf>
    <xf numFmtId="0" fontId="20" fillId="0" borderId="49" xfId="0" applyFont="1" applyBorder="1" applyAlignment="1" applyProtection="1">
      <alignment horizont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19" fillId="0" borderId="51" xfId="0" applyFont="1" applyFill="1" applyBorder="1" applyAlignment="1" applyProtection="1">
      <alignment/>
      <protection hidden="1"/>
    </xf>
    <xf numFmtId="2" fontId="27" fillId="0" borderId="41" xfId="0" applyNumberFormat="1" applyFont="1" applyBorder="1" applyAlignment="1" applyProtection="1">
      <alignment horizontal="center" vertical="center"/>
      <protection hidden="1"/>
    </xf>
    <xf numFmtId="2" fontId="27" fillId="0" borderId="52" xfId="0" applyNumberFormat="1" applyFont="1" applyBorder="1" applyAlignment="1" applyProtection="1">
      <alignment horizontal="center" vertical="center"/>
      <protection hidden="1"/>
    </xf>
    <xf numFmtId="0" fontId="20" fillId="2" borderId="48" xfId="0" applyFont="1" applyFill="1" applyBorder="1" applyAlignment="1" applyProtection="1">
      <alignment horizontal="center" vertical="center"/>
      <protection hidden="1"/>
    </xf>
    <xf numFmtId="0" fontId="20" fillId="2" borderId="53" xfId="0" applyFont="1" applyFill="1" applyBorder="1" applyAlignment="1" applyProtection="1">
      <alignment horizontal="center" vertical="center"/>
      <protection hidden="1"/>
    </xf>
    <xf numFmtId="2" fontId="27" fillId="0" borderId="40" xfId="0" applyNumberFormat="1" applyFont="1" applyBorder="1" applyAlignment="1" applyProtection="1">
      <alignment horizontal="center" vertical="center"/>
      <protection hidden="1"/>
    </xf>
    <xf numFmtId="2" fontId="27" fillId="0" borderId="54" xfId="0" applyNumberFormat="1" applyFont="1" applyBorder="1" applyAlignment="1" applyProtection="1">
      <alignment horizontal="center" vertical="center"/>
      <protection hidden="1"/>
    </xf>
    <xf numFmtId="2" fontId="27" fillId="0" borderId="24" xfId="0" applyNumberFormat="1" applyFont="1" applyBorder="1" applyAlignment="1" applyProtection="1">
      <alignment horizontal="center" vertical="center"/>
      <protection hidden="1"/>
    </xf>
    <xf numFmtId="2" fontId="27" fillId="0" borderId="55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7" fillId="0" borderId="16" xfId="0" applyFont="1" applyBorder="1" applyAlignment="1">
      <alignment horizontal="right" vertical="center" indent="1"/>
    </xf>
    <xf numFmtId="0" fontId="0" fillId="0" borderId="4" xfId="0" applyBorder="1" applyAlignment="1">
      <alignment horizontal="right" indent="1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56" xfId="0" applyFont="1" applyBorder="1" applyAlignment="1" applyProtection="1">
      <alignment horizontal="left" vertical="center" indent="1"/>
      <protection locked="0"/>
    </xf>
    <xf numFmtId="0" fontId="7" fillId="0" borderId="57" xfId="0" applyFont="1" applyBorder="1" applyAlignment="1" applyProtection="1">
      <alignment horizontal="left" vertical="center" indent="1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195" fontId="7" fillId="0" borderId="16" xfId="0" applyNumberFormat="1" applyFont="1" applyBorder="1" applyAlignment="1" applyProtection="1">
      <alignment horizontal="left" vertical="center" indent="1"/>
      <protection locked="0"/>
    </xf>
    <xf numFmtId="195" fontId="7" fillId="0" borderId="17" xfId="0" applyNumberFormat="1" applyFont="1" applyBorder="1" applyAlignment="1" applyProtection="1">
      <alignment horizontal="left" vertical="center" indent="1"/>
      <protection locked="0"/>
    </xf>
    <xf numFmtId="195" fontId="7" fillId="0" borderId="4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 wrapText="1" indent="2"/>
      <protection hidden="1"/>
    </xf>
    <xf numFmtId="0" fontId="0" fillId="0" borderId="0" xfId="0" applyAlignment="1" applyProtection="1">
      <alignment horizontal="left" wrapText="1" indent="2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" fontId="3" fillId="0" borderId="41" xfId="0" applyNumberFormat="1" applyFont="1" applyBorder="1" applyAlignment="1" applyProtection="1">
      <alignment horizontal="center" vertical="center"/>
      <protection hidden="1"/>
    </xf>
    <xf numFmtId="2" fontId="3" fillId="0" borderId="52" xfId="0" applyNumberFormat="1" applyFont="1" applyBorder="1" applyAlignment="1" applyProtection="1">
      <alignment horizontal="center" vertical="center"/>
      <protection hidden="1"/>
    </xf>
    <xf numFmtId="0" fontId="20" fillId="2" borderId="43" xfId="0" applyFont="1" applyFill="1" applyBorder="1" applyAlignment="1" applyProtection="1">
      <alignment horizontal="center" vertical="center" wrapText="1"/>
      <protection hidden="1"/>
    </xf>
    <xf numFmtId="0" fontId="20" fillId="2" borderId="1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 indent="2"/>
      <protection hidden="1"/>
    </xf>
    <xf numFmtId="0" fontId="2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rokat Matahari dan Bulan" xfId="21"/>
    <cellStyle name="Normal_Ijtimak Irtifak Irsyadul Muri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133350</xdr:rowOff>
    </xdr:from>
    <xdr:to>
      <xdr:col>9</xdr:col>
      <xdr:colOff>85725</xdr:colOff>
      <xdr:row>1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676650" y="38100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Falakiyah\Ijtimak%20Irtifak%20Irsyadul%20Mu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s"/>
      <sheetName val="Proses"/>
      <sheetName val="Menu Utama"/>
    </sheetNames>
    <sheetDataSet>
      <sheetData sheetId="0">
        <row r="2">
          <cell r="B2" t="str">
            <v>AALBORG</v>
          </cell>
          <cell r="C2" t="str">
            <v>DENMARK</v>
          </cell>
          <cell r="D2">
            <v>57</v>
          </cell>
          <cell r="E2">
            <v>6</v>
          </cell>
          <cell r="F2">
            <v>0</v>
          </cell>
          <cell r="G2" t="str">
            <v>U</v>
          </cell>
          <cell r="H2">
            <v>9</v>
          </cell>
          <cell r="I2">
            <v>51</v>
          </cell>
          <cell r="J2">
            <v>0</v>
          </cell>
          <cell r="K2" t="str">
            <v>T</v>
          </cell>
          <cell r="L2">
            <v>1</v>
          </cell>
          <cell r="M2">
            <v>1</v>
          </cell>
        </row>
        <row r="3">
          <cell r="B3" t="str">
            <v>AARHUS</v>
          </cell>
          <cell r="C3" t="str">
            <v>DENMARK</v>
          </cell>
          <cell r="D3">
            <v>56</v>
          </cell>
          <cell r="E3">
            <v>19</v>
          </cell>
          <cell r="F3">
            <v>0</v>
          </cell>
          <cell r="G3" t="str">
            <v>U</v>
          </cell>
          <cell r="H3">
            <v>10</v>
          </cell>
          <cell r="I3">
            <v>37</v>
          </cell>
          <cell r="J3">
            <v>0</v>
          </cell>
          <cell r="K3" t="str">
            <v>T</v>
          </cell>
          <cell r="L3">
            <v>1</v>
          </cell>
          <cell r="M3">
            <v>1</v>
          </cell>
        </row>
        <row r="4">
          <cell r="B4" t="str">
            <v>ABADAN</v>
          </cell>
          <cell r="C4" t="str">
            <v>IRAN</v>
          </cell>
          <cell r="D4">
            <v>30</v>
          </cell>
          <cell r="E4">
            <v>22</v>
          </cell>
          <cell r="F4">
            <v>0</v>
          </cell>
          <cell r="G4" t="str">
            <v>U</v>
          </cell>
          <cell r="H4">
            <v>48</v>
          </cell>
          <cell r="I4">
            <v>14</v>
          </cell>
          <cell r="J4">
            <v>0</v>
          </cell>
          <cell r="K4" t="str">
            <v>T</v>
          </cell>
          <cell r="L4">
            <v>3</v>
          </cell>
          <cell r="M4">
            <v>1</v>
          </cell>
        </row>
        <row r="5">
          <cell r="B5" t="str">
            <v>ABBOTSFORD</v>
          </cell>
          <cell r="C5" t="str">
            <v>CANADA</v>
          </cell>
          <cell r="D5">
            <v>49</v>
          </cell>
          <cell r="E5">
            <v>1</v>
          </cell>
          <cell r="F5">
            <v>0</v>
          </cell>
          <cell r="G5" t="str">
            <v>U</v>
          </cell>
          <cell r="H5">
            <v>122</v>
          </cell>
          <cell r="I5">
            <v>22</v>
          </cell>
          <cell r="J5">
            <v>0</v>
          </cell>
          <cell r="K5" t="str">
            <v>B</v>
          </cell>
          <cell r="L5">
            <v>-8</v>
          </cell>
          <cell r="M5">
            <v>1</v>
          </cell>
        </row>
        <row r="6">
          <cell r="B6" t="str">
            <v>ABERDEEN</v>
          </cell>
          <cell r="C6" t="str">
            <v>USA (SD)</v>
          </cell>
          <cell r="D6">
            <v>45</v>
          </cell>
          <cell r="E6">
            <v>27</v>
          </cell>
          <cell r="F6">
            <v>0</v>
          </cell>
          <cell r="G6" t="str">
            <v>U</v>
          </cell>
          <cell r="H6">
            <v>98</v>
          </cell>
          <cell r="I6">
            <v>26</v>
          </cell>
          <cell r="J6">
            <v>0</v>
          </cell>
          <cell r="K6" t="str">
            <v>B</v>
          </cell>
          <cell r="L6">
            <v>-6</v>
          </cell>
          <cell r="M6">
            <v>1</v>
          </cell>
        </row>
        <row r="7">
          <cell r="B7" t="str">
            <v>ABHA</v>
          </cell>
          <cell r="C7" t="str">
            <v>SAUDI ARABIA</v>
          </cell>
          <cell r="D7">
            <v>18</v>
          </cell>
          <cell r="E7">
            <v>18</v>
          </cell>
          <cell r="F7">
            <v>0</v>
          </cell>
          <cell r="G7" t="str">
            <v>U</v>
          </cell>
          <cell r="H7">
            <v>42</v>
          </cell>
          <cell r="I7">
            <v>49</v>
          </cell>
          <cell r="J7">
            <v>0</v>
          </cell>
          <cell r="K7" t="str">
            <v>T</v>
          </cell>
          <cell r="L7">
            <v>3</v>
          </cell>
          <cell r="M7">
            <v>1</v>
          </cell>
        </row>
        <row r="8">
          <cell r="B8" t="str">
            <v>ABIDJAN</v>
          </cell>
          <cell r="C8" t="str">
            <v>IVORY COAST</v>
          </cell>
          <cell r="D8">
            <v>5</v>
          </cell>
          <cell r="E8">
            <v>15</v>
          </cell>
          <cell r="F8">
            <v>0</v>
          </cell>
          <cell r="G8" t="str">
            <v>U</v>
          </cell>
          <cell r="H8">
            <v>3</v>
          </cell>
          <cell r="I8">
            <v>56</v>
          </cell>
          <cell r="J8">
            <v>0</v>
          </cell>
          <cell r="K8" t="str">
            <v>B</v>
          </cell>
          <cell r="L8">
            <v>0</v>
          </cell>
          <cell r="M8">
            <v>1</v>
          </cell>
        </row>
        <row r="9">
          <cell r="B9" t="str">
            <v>ABILENE</v>
          </cell>
          <cell r="C9" t="str">
            <v>USA (TX)</v>
          </cell>
          <cell r="D9">
            <v>32</v>
          </cell>
          <cell r="E9">
            <v>25</v>
          </cell>
          <cell r="F9">
            <v>0</v>
          </cell>
          <cell r="G9" t="str">
            <v>U</v>
          </cell>
          <cell r="H9">
            <v>99</v>
          </cell>
          <cell r="I9">
            <v>41</v>
          </cell>
          <cell r="J9">
            <v>0</v>
          </cell>
          <cell r="K9" t="str">
            <v>B</v>
          </cell>
          <cell r="L9">
            <v>-6</v>
          </cell>
          <cell r="M9">
            <v>1</v>
          </cell>
        </row>
        <row r="10">
          <cell r="B10" t="str">
            <v>ABU ARISH</v>
          </cell>
          <cell r="C10" t="str">
            <v>SAUDI ARABIA</v>
          </cell>
          <cell r="D10">
            <v>16</v>
          </cell>
          <cell r="E10">
            <v>58</v>
          </cell>
          <cell r="F10">
            <v>0</v>
          </cell>
          <cell r="G10" t="str">
            <v>U</v>
          </cell>
          <cell r="H10">
            <v>42</v>
          </cell>
          <cell r="I10">
            <v>49</v>
          </cell>
          <cell r="J10">
            <v>0</v>
          </cell>
          <cell r="K10" t="str">
            <v>T</v>
          </cell>
          <cell r="L10">
            <v>3</v>
          </cell>
          <cell r="M10">
            <v>1</v>
          </cell>
        </row>
        <row r="11">
          <cell r="B11" t="str">
            <v>ABU DHABI</v>
          </cell>
          <cell r="C11" t="str">
            <v>UAE</v>
          </cell>
          <cell r="D11">
            <v>24</v>
          </cell>
          <cell r="E11">
            <v>26</v>
          </cell>
          <cell r="F11">
            <v>0</v>
          </cell>
          <cell r="G11" t="str">
            <v>U</v>
          </cell>
          <cell r="H11">
            <v>54</v>
          </cell>
          <cell r="I11">
            <v>39</v>
          </cell>
          <cell r="J11">
            <v>0</v>
          </cell>
          <cell r="K11" t="str">
            <v>T</v>
          </cell>
          <cell r="L11">
            <v>4</v>
          </cell>
          <cell r="M11">
            <v>1</v>
          </cell>
        </row>
        <row r="12">
          <cell r="B12" t="str">
            <v>ABU SIMBEL</v>
          </cell>
          <cell r="C12" t="str">
            <v>EGYPT</v>
          </cell>
          <cell r="D12">
            <v>22</v>
          </cell>
          <cell r="E12">
            <v>22</v>
          </cell>
          <cell r="F12">
            <v>0</v>
          </cell>
          <cell r="G12" t="str">
            <v>U</v>
          </cell>
          <cell r="H12">
            <v>31</v>
          </cell>
          <cell r="I12">
            <v>37</v>
          </cell>
          <cell r="J12">
            <v>0</v>
          </cell>
          <cell r="K12" t="str">
            <v>T</v>
          </cell>
          <cell r="L12">
            <v>2</v>
          </cell>
          <cell r="M12">
            <v>1</v>
          </cell>
        </row>
        <row r="13">
          <cell r="B13" t="str">
            <v>ABUJA</v>
          </cell>
          <cell r="C13" t="str">
            <v>NIGERIA</v>
          </cell>
          <cell r="D13">
            <v>9</v>
          </cell>
          <cell r="E13">
            <v>0</v>
          </cell>
          <cell r="F13">
            <v>0</v>
          </cell>
          <cell r="G13" t="str">
            <v>U</v>
          </cell>
          <cell r="H13">
            <v>7</v>
          </cell>
          <cell r="I13">
            <v>16</v>
          </cell>
          <cell r="J13">
            <v>0</v>
          </cell>
          <cell r="K13" t="str">
            <v>T</v>
          </cell>
          <cell r="L13">
            <v>1</v>
          </cell>
          <cell r="M13">
            <v>1</v>
          </cell>
        </row>
        <row r="14">
          <cell r="B14" t="str">
            <v>ACAPULCO</v>
          </cell>
          <cell r="C14" t="str">
            <v>MEXICO</v>
          </cell>
          <cell r="D14">
            <v>16</v>
          </cell>
          <cell r="E14">
            <v>45</v>
          </cell>
          <cell r="F14">
            <v>0</v>
          </cell>
          <cell r="G14" t="str">
            <v>U</v>
          </cell>
          <cell r="H14">
            <v>99</v>
          </cell>
          <cell r="I14">
            <v>46</v>
          </cell>
          <cell r="J14">
            <v>0</v>
          </cell>
          <cell r="K14" t="str">
            <v>B</v>
          </cell>
          <cell r="L14">
            <v>-6</v>
          </cell>
          <cell r="M14">
            <v>1</v>
          </cell>
        </row>
        <row r="15">
          <cell r="B15" t="str">
            <v>ACCRA</v>
          </cell>
          <cell r="C15" t="str">
            <v>GHANA</v>
          </cell>
          <cell r="D15">
            <v>5</v>
          </cell>
          <cell r="E15">
            <v>36</v>
          </cell>
          <cell r="F15">
            <v>0</v>
          </cell>
          <cell r="G15" t="str">
            <v>U</v>
          </cell>
          <cell r="H15">
            <v>0</v>
          </cell>
          <cell r="I15">
            <v>10</v>
          </cell>
          <cell r="J15">
            <v>0</v>
          </cell>
          <cell r="K15" t="str">
            <v>B</v>
          </cell>
          <cell r="L15">
            <v>0</v>
          </cell>
          <cell r="M15">
            <v>1</v>
          </cell>
        </row>
        <row r="16">
          <cell r="B16" t="str">
            <v>ADAK ISLAND</v>
          </cell>
          <cell r="C16" t="str">
            <v>USA (AK)</v>
          </cell>
          <cell r="D16">
            <v>51</v>
          </cell>
          <cell r="E16">
            <v>53</v>
          </cell>
          <cell r="F16">
            <v>0</v>
          </cell>
          <cell r="G16" t="str">
            <v>U</v>
          </cell>
          <cell r="H16">
            <v>176</v>
          </cell>
          <cell r="I16">
            <v>39</v>
          </cell>
          <cell r="J16">
            <v>0</v>
          </cell>
          <cell r="K16" t="str">
            <v>B</v>
          </cell>
          <cell r="L16">
            <v>-9</v>
          </cell>
          <cell r="M16">
            <v>1</v>
          </cell>
        </row>
        <row r="17">
          <cell r="B17" t="str">
            <v>ADANA</v>
          </cell>
          <cell r="C17" t="str">
            <v>TURKEY</v>
          </cell>
          <cell r="D17">
            <v>36</v>
          </cell>
          <cell r="E17">
            <v>59</v>
          </cell>
          <cell r="F17">
            <v>0</v>
          </cell>
          <cell r="G17" t="str">
            <v>U</v>
          </cell>
          <cell r="H17">
            <v>35</v>
          </cell>
          <cell r="I17">
            <v>17</v>
          </cell>
          <cell r="J17">
            <v>0</v>
          </cell>
          <cell r="K17" t="str">
            <v>T</v>
          </cell>
          <cell r="L17">
            <v>3</v>
          </cell>
          <cell r="M17">
            <v>1</v>
          </cell>
        </row>
        <row r="18">
          <cell r="B18" t="str">
            <v>ADDIS ABABA</v>
          </cell>
          <cell r="C18" t="str">
            <v>ETHIOPIA</v>
          </cell>
          <cell r="D18">
            <v>8</v>
          </cell>
          <cell r="E18">
            <v>59</v>
          </cell>
          <cell r="F18">
            <v>0</v>
          </cell>
          <cell r="G18" t="str">
            <v>U</v>
          </cell>
          <cell r="H18">
            <v>38</v>
          </cell>
          <cell r="I18">
            <v>48</v>
          </cell>
          <cell r="J18">
            <v>0</v>
          </cell>
          <cell r="K18" t="str">
            <v>T</v>
          </cell>
          <cell r="L18">
            <v>3</v>
          </cell>
          <cell r="M18">
            <v>1</v>
          </cell>
        </row>
        <row r="19">
          <cell r="B19" t="str">
            <v>ADELAIDE</v>
          </cell>
          <cell r="C19" t="str">
            <v>AUSTRALIA</v>
          </cell>
          <cell r="D19">
            <v>34</v>
          </cell>
          <cell r="E19">
            <v>57</v>
          </cell>
          <cell r="F19">
            <v>0</v>
          </cell>
          <cell r="G19" t="str">
            <v>S</v>
          </cell>
          <cell r="H19">
            <v>138</v>
          </cell>
          <cell r="I19">
            <v>32</v>
          </cell>
          <cell r="J19">
            <v>0</v>
          </cell>
          <cell r="K19" t="str">
            <v>T</v>
          </cell>
          <cell r="L19">
            <v>9</v>
          </cell>
          <cell r="M19">
            <v>1</v>
          </cell>
        </row>
        <row r="20">
          <cell r="B20" t="str">
            <v>AGADES</v>
          </cell>
          <cell r="C20" t="str">
            <v>NIGER</v>
          </cell>
          <cell r="D20">
            <v>16</v>
          </cell>
          <cell r="E20">
            <v>58</v>
          </cell>
          <cell r="F20">
            <v>0</v>
          </cell>
          <cell r="G20" t="str">
            <v>U</v>
          </cell>
          <cell r="H20">
            <v>7</v>
          </cell>
          <cell r="I20">
            <v>60</v>
          </cell>
          <cell r="J20">
            <v>0</v>
          </cell>
          <cell r="K20" t="str">
            <v>T</v>
          </cell>
          <cell r="L20">
            <v>1</v>
          </cell>
          <cell r="M20">
            <v>1</v>
          </cell>
        </row>
        <row r="21">
          <cell r="B21" t="str">
            <v>AGADIR</v>
          </cell>
          <cell r="C21" t="str">
            <v>MOROCCO</v>
          </cell>
          <cell r="D21">
            <v>30</v>
          </cell>
          <cell r="E21">
            <v>23</v>
          </cell>
          <cell r="F21">
            <v>0</v>
          </cell>
          <cell r="G21" t="str">
            <v>U</v>
          </cell>
          <cell r="H21">
            <v>9</v>
          </cell>
          <cell r="I21">
            <v>33</v>
          </cell>
          <cell r="J21">
            <v>0</v>
          </cell>
          <cell r="K21" t="str">
            <v>B</v>
          </cell>
          <cell r="L21">
            <v>0</v>
          </cell>
          <cell r="M21">
            <v>1</v>
          </cell>
        </row>
        <row r="22">
          <cell r="B22" t="str">
            <v>AGEN</v>
          </cell>
          <cell r="C22" t="str">
            <v>FRANCE</v>
          </cell>
          <cell r="D22">
            <v>44</v>
          </cell>
          <cell r="E22">
            <v>10</v>
          </cell>
          <cell r="F22">
            <v>0</v>
          </cell>
          <cell r="G22" t="str">
            <v>U</v>
          </cell>
          <cell r="H22">
            <v>0</v>
          </cell>
          <cell r="I22">
            <v>36</v>
          </cell>
          <cell r="J22">
            <v>0</v>
          </cell>
          <cell r="K22" t="str">
            <v>T</v>
          </cell>
          <cell r="L22">
            <v>1</v>
          </cell>
          <cell r="M22">
            <v>1</v>
          </cell>
        </row>
        <row r="23">
          <cell r="B23" t="str">
            <v>AGUADILLA</v>
          </cell>
          <cell r="C23" t="str">
            <v>PUERTO RICO</v>
          </cell>
          <cell r="D23">
            <v>18</v>
          </cell>
          <cell r="E23">
            <v>30</v>
          </cell>
          <cell r="F23">
            <v>0</v>
          </cell>
          <cell r="G23" t="str">
            <v>U</v>
          </cell>
          <cell r="H23">
            <v>67</v>
          </cell>
          <cell r="I23">
            <v>8</v>
          </cell>
          <cell r="J23">
            <v>0</v>
          </cell>
          <cell r="K23" t="str">
            <v>B</v>
          </cell>
          <cell r="L23">
            <v>-4</v>
          </cell>
          <cell r="M23">
            <v>1</v>
          </cell>
        </row>
        <row r="24">
          <cell r="B24" t="str">
            <v>AHMEDABAD</v>
          </cell>
          <cell r="C24" t="str">
            <v>INDIA</v>
          </cell>
          <cell r="D24">
            <v>23</v>
          </cell>
          <cell r="E24">
            <v>4</v>
          </cell>
          <cell r="F24">
            <v>0</v>
          </cell>
          <cell r="G24" t="str">
            <v>U</v>
          </cell>
          <cell r="H24">
            <v>72</v>
          </cell>
          <cell r="I24">
            <v>37</v>
          </cell>
          <cell r="J24">
            <v>0</v>
          </cell>
          <cell r="K24" t="str">
            <v>T</v>
          </cell>
          <cell r="L24">
            <v>5</v>
          </cell>
          <cell r="M24">
            <v>1</v>
          </cell>
        </row>
        <row r="25">
          <cell r="B25" t="str">
            <v>AHWAZ</v>
          </cell>
          <cell r="C25" t="str">
            <v>IRAN</v>
          </cell>
          <cell r="D25">
            <v>31</v>
          </cell>
          <cell r="E25">
            <v>20</v>
          </cell>
          <cell r="F25">
            <v>0</v>
          </cell>
          <cell r="G25" t="str">
            <v>U</v>
          </cell>
          <cell r="H25">
            <v>48</v>
          </cell>
          <cell r="I25">
            <v>46</v>
          </cell>
          <cell r="J25">
            <v>0</v>
          </cell>
          <cell r="K25" t="str">
            <v>T</v>
          </cell>
          <cell r="L25">
            <v>3</v>
          </cell>
          <cell r="M25">
            <v>1</v>
          </cell>
        </row>
        <row r="26">
          <cell r="B26" t="str">
            <v>AIKEN</v>
          </cell>
          <cell r="C26" t="str">
            <v>USA (SC)</v>
          </cell>
          <cell r="D26">
            <v>33</v>
          </cell>
          <cell r="E26">
            <v>39</v>
          </cell>
          <cell r="F26">
            <v>0</v>
          </cell>
          <cell r="G26" t="str">
            <v>U</v>
          </cell>
          <cell r="H26">
            <v>81</v>
          </cell>
          <cell r="I26">
            <v>41</v>
          </cell>
          <cell r="J26">
            <v>0</v>
          </cell>
          <cell r="K26" t="str">
            <v>B</v>
          </cell>
          <cell r="L26">
            <v>-5</v>
          </cell>
          <cell r="M26">
            <v>1</v>
          </cell>
        </row>
        <row r="27">
          <cell r="B27" t="str">
            <v>AJACCIO</v>
          </cell>
          <cell r="C27" t="str">
            <v>FRANCE</v>
          </cell>
          <cell r="D27">
            <v>41</v>
          </cell>
          <cell r="E27">
            <v>55</v>
          </cell>
          <cell r="F27">
            <v>0</v>
          </cell>
          <cell r="G27" t="str">
            <v>U</v>
          </cell>
          <cell r="H27">
            <v>8</v>
          </cell>
          <cell r="I27">
            <v>48</v>
          </cell>
          <cell r="J27">
            <v>0</v>
          </cell>
          <cell r="K27" t="str">
            <v>T</v>
          </cell>
          <cell r="L27">
            <v>1</v>
          </cell>
          <cell r="M27">
            <v>1</v>
          </cell>
        </row>
        <row r="28">
          <cell r="B28" t="str">
            <v>AJLOUN</v>
          </cell>
          <cell r="C28" t="str">
            <v>JORDAN</v>
          </cell>
          <cell r="D28">
            <v>32</v>
          </cell>
          <cell r="E28">
            <v>20</v>
          </cell>
          <cell r="F28">
            <v>0</v>
          </cell>
          <cell r="G28" t="str">
            <v>U</v>
          </cell>
          <cell r="H28">
            <v>35</v>
          </cell>
          <cell r="I28">
            <v>44</v>
          </cell>
          <cell r="J28">
            <v>0</v>
          </cell>
          <cell r="K28" t="str">
            <v>T</v>
          </cell>
          <cell r="L28">
            <v>2</v>
          </cell>
          <cell r="M28">
            <v>975</v>
          </cell>
        </row>
        <row r="29">
          <cell r="B29" t="str">
            <v>AKITA</v>
          </cell>
          <cell r="C29" t="str">
            <v>JAPAN</v>
          </cell>
          <cell r="D29">
            <v>39</v>
          </cell>
          <cell r="E29">
            <v>42</v>
          </cell>
          <cell r="F29">
            <v>0</v>
          </cell>
          <cell r="G29" t="str">
            <v>U</v>
          </cell>
          <cell r="H29">
            <v>140</v>
          </cell>
          <cell r="I29">
            <v>4</v>
          </cell>
          <cell r="J29">
            <v>0</v>
          </cell>
          <cell r="K29" t="str">
            <v>T</v>
          </cell>
          <cell r="L29">
            <v>9</v>
          </cell>
          <cell r="M29">
            <v>1</v>
          </cell>
        </row>
        <row r="30">
          <cell r="B30" t="str">
            <v>AKKA</v>
          </cell>
          <cell r="C30" t="str">
            <v>PALESTINE</v>
          </cell>
          <cell r="D30">
            <v>32</v>
          </cell>
          <cell r="E30">
            <v>57</v>
          </cell>
          <cell r="F30">
            <v>0</v>
          </cell>
          <cell r="G30" t="str">
            <v>U</v>
          </cell>
          <cell r="H30">
            <v>35</v>
          </cell>
          <cell r="I30">
            <v>4</v>
          </cell>
          <cell r="J30">
            <v>0</v>
          </cell>
          <cell r="K30" t="str">
            <v>T</v>
          </cell>
          <cell r="L30">
            <v>2</v>
          </cell>
          <cell r="M30">
            <v>1</v>
          </cell>
        </row>
        <row r="31">
          <cell r="B31" t="str">
            <v>AKRON</v>
          </cell>
          <cell r="C31" t="str">
            <v>USA (OH)</v>
          </cell>
          <cell r="D31">
            <v>40</v>
          </cell>
          <cell r="E31">
            <v>55</v>
          </cell>
          <cell r="F31">
            <v>0</v>
          </cell>
          <cell r="G31" t="str">
            <v>U</v>
          </cell>
          <cell r="H31">
            <v>81</v>
          </cell>
          <cell r="I31">
            <v>27</v>
          </cell>
          <cell r="J31">
            <v>0</v>
          </cell>
          <cell r="K31" t="str">
            <v>B</v>
          </cell>
          <cell r="L31">
            <v>-5</v>
          </cell>
          <cell r="M31">
            <v>1</v>
          </cell>
        </row>
        <row r="32">
          <cell r="B32" t="str">
            <v>AKURE</v>
          </cell>
          <cell r="C32" t="str">
            <v>NIGERIA</v>
          </cell>
          <cell r="D32">
            <v>7</v>
          </cell>
          <cell r="E32">
            <v>16</v>
          </cell>
          <cell r="F32">
            <v>0</v>
          </cell>
          <cell r="G32" t="str">
            <v>U</v>
          </cell>
          <cell r="H32">
            <v>5</v>
          </cell>
          <cell r="I32">
            <v>18</v>
          </cell>
          <cell r="J32">
            <v>0</v>
          </cell>
          <cell r="K32" t="str">
            <v>T</v>
          </cell>
          <cell r="L32">
            <v>1</v>
          </cell>
          <cell r="M32">
            <v>1</v>
          </cell>
        </row>
        <row r="33">
          <cell r="B33" t="str">
            <v>AL HOCEIMA</v>
          </cell>
          <cell r="C33" t="str">
            <v>MOROCCO</v>
          </cell>
          <cell r="D33">
            <v>35</v>
          </cell>
          <cell r="E33">
            <v>11</v>
          </cell>
          <cell r="F33">
            <v>0</v>
          </cell>
          <cell r="G33" t="str">
            <v>U</v>
          </cell>
          <cell r="H33">
            <v>3</v>
          </cell>
          <cell r="I33">
            <v>50</v>
          </cell>
          <cell r="J33">
            <v>0</v>
          </cell>
          <cell r="K33" t="str">
            <v>B</v>
          </cell>
          <cell r="L33">
            <v>0</v>
          </cell>
          <cell r="M33">
            <v>1</v>
          </cell>
        </row>
        <row r="34">
          <cell r="B34" t="str">
            <v>ALAHAN PANJANG</v>
          </cell>
          <cell r="C34" t="str">
            <v>INDONESIA</v>
          </cell>
          <cell r="D34">
            <v>1</v>
          </cell>
          <cell r="E34">
            <v>4</v>
          </cell>
          <cell r="F34">
            <v>0</v>
          </cell>
          <cell r="G34" t="str">
            <v>S</v>
          </cell>
          <cell r="H34">
            <v>100</v>
          </cell>
          <cell r="I34">
            <v>47</v>
          </cell>
          <cell r="J34">
            <v>0</v>
          </cell>
          <cell r="K34" t="str">
            <v>T</v>
          </cell>
          <cell r="L34">
            <v>7</v>
          </cell>
          <cell r="M34">
            <v>10</v>
          </cell>
        </row>
        <row r="35">
          <cell r="B35" t="str">
            <v>ALAMEDA</v>
          </cell>
          <cell r="C35" t="str">
            <v>USA (CA)</v>
          </cell>
          <cell r="D35">
            <v>37</v>
          </cell>
          <cell r="E35">
            <v>47</v>
          </cell>
          <cell r="F35">
            <v>0</v>
          </cell>
          <cell r="G35" t="str">
            <v>U</v>
          </cell>
          <cell r="H35">
            <v>122</v>
          </cell>
          <cell r="I35">
            <v>19</v>
          </cell>
          <cell r="J35">
            <v>0</v>
          </cell>
          <cell r="K35" t="str">
            <v>B</v>
          </cell>
          <cell r="L35">
            <v>-8</v>
          </cell>
          <cell r="M35">
            <v>1</v>
          </cell>
        </row>
        <row r="36">
          <cell r="B36" t="str">
            <v>ALAMOGORDO</v>
          </cell>
          <cell r="C36" t="str">
            <v>USA (NM)</v>
          </cell>
          <cell r="D36">
            <v>32</v>
          </cell>
          <cell r="E36">
            <v>51</v>
          </cell>
          <cell r="F36">
            <v>0</v>
          </cell>
          <cell r="G36" t="str">
            <v>U</v>
          </cell>
          <cell r="H36">
            <v>106</v>
          </cell>
          <cell r="I36">
            <v>6</v>
          </cell>
          <cell r="J36">
            <v>0</v>
          </cell>
          <cell r="K36" t="str">
            <v>B</v>
          </cell>
          <cell r="L36">
            <v>-7</v>
          </cell>
          <cell r="M36">
            <v>1</v>
          </cell>
        </row>
        <row r="37">
          <cell r="B37" t="str">
            <v>ALAMOSA</v>
          </cell>
          <cell r="C37" t="str">
            <v>USA (CO)</v>
          </cell>
          <cell r="D37">
            <v>37</v>
          </cell>
          <cell r="E37">
            <v>26</v>
          </cell>
          <cell r="F37">
            <v>0</v>
          </cell>
          <cell r="G37" t="str">
            <v>U</v>
          </cell>
          <cell r="H37">
            <v>105</v>
          </cell>
          <cell r="I37">
            <v>52</v>
          </cell>
          <cell r="J37">
            <v>0</v>
          </cell>
          <cell r="K37" t="str">
            <v>B</v>
          </cell>
          <cell r="L37">
            <v>-7</v>
          </cell>
          <cell r="M37">
            <v>1</v>
          </cell>
        </row>
        <row r="38">
          <cell r="B38" t="str">
            <v>ALBANY</v>
          </cell>
          <cell r="C38" t="str">
            <v>AUSTRALIA</v>
          </cell>
          <cell r="D38">
            <v>35</v>
          </cell>
          <cell r="E38">
            <v>1</v>
          </cell>
          <cell r="F38">
            <v>0</v>
          </cell>
          <cell r="G38" t="str">
            <v>S</v>
          </cell>
          <cell r="H38">
            <v>117</v>
          </cell>
          <cell r="I38">
            <v>58</v>
          </cell>
          <cell r="J38">
            <v>0</v>
          </cell>
          <cell r="K38" t="str">
            <v>T</v>
          </cell>
          <cell r="L38">
            <v>8</v>
          </cell>
          <cell r="M38">
            <v>1</v>
          </cell>
        </row>
        <row r="39">
          <cell r="B39" t="str">
            <v>ALBANY</v>
          </cell>
          <cell r="C39" t="str">
            <v>USA (GA)</v>
          </cell>
          <cell r="D39">
            <v>31</v>
          </cell>
          <cell r="E39">
            <v>32</v>
          </cell>
          <cell r="F39">
            <v>0</v>
          </cell>
          <cell r="G39" t="str">
            <v>U</v>
          </cell>
          <cell r="H39">
            <v>84</v>
          </cell>
          <cell r="I39">
            <v>12</v>
          </cell>
          <cell r="J39">
            <v>0</v>
          </cell>
          <cell r="K39" t="str">
            <v>B</v>
          </cell>
          <cell r="L39">
            <v>-5</v>
          </cell>
          <cell r="M39">
            <v>1</v>
          </cell>
        </row>
        <row r="40">
          <cell r="B40" t="str">
            <v>ALBANY</v>
          </cell>
          <cell r="C40" t="str">
            <v>USA (NY)</v>
          </cell>
          <cell r="D40">
            <v>42</v>
          </cell>
          <cell r="E40">
            <v>45</v>
          </cell>
          <cell r="F40">
            <v>0</v>
          </cell>
          <cell r="G40" t="str">
            <v>U</v>
          </cell>
          <cell r="H40">
            <v>73</v>
          </cell>
          <cell r="I40">
            <v>48</v>
          </cell>
          <cell r="J40">
            <v>0</v>
          </cell>
          <cell r="K40" t="str">
            <v>B</v>
          </cell>
          <cell r="L40">
            <v>-5</v>
          </cell>
          <cell r="M40">
            <v>1</v>
          </cell>
        </row>
        <row r="41">
          <cell r="B41" t="str">
            <v>ALBUQUERQUE</v>
          </cell>
          <cell r="C41" t="str">
            <v>USA (NM)</v>
          </cell>
          <cell r="D41">
            <v>35</v>
          </cell>
          <cell r="E41">
            <v>3</v>
          </cell>
          <cell r="F41">
            <v>0</v>
          </cell>
          <cell r="G41" t="str">
            <v>U</v>
          </cell>
          <cell r="H41">
            <v>106</v>
          </cell>
          <cell r="I41">
            <v>36</v>
          </cell>
          <cell r="J41">
            <v>0</v>
          </cell>
          <cell r="K41" t="str">
            <v>B</v>
          </cell>
          <cell r="L41">
            <v>-7</v>
          </cell>
          <cell r="M41">
            <v>1</v>
          </cell>
        </row>
        <row r="42">
          <cell r="B42" t="str">
            <v>ALEPPO</v>
          </cell>
          <cell r="C42" t="str">
            <v>SYRIA</v>
          </cell>
          <cell r="D42">
            <v>36</v>
          </cell>
          <cell r="E42">
            <v>11</v>
          </cell>
          <cell r="F42">
            <v>0</v>
          </cell>
          <cell r="G42" t="str">
            <v>U</v>
          </cell>
          <cell r="H42">
            <v>37</v>
          </cell>
          <cell r="I42">
            <v>14</v>
          </cell>
          <cell r="J42">
            <v>0</v>
          </cell>
          <cell r="K42" t="str">
            <v>T</v>
          </cell>
          <cell r="L42">
            <v>2</v>
          </cell>
          <cell r="M42">
            <v>1</v>
          </cell>
        </row>
        <row r="43">
          <cell r="B43" t="str">
            <v>ALEXANDRIA</v>
          </cell>
          <cell r="C43" t="str">
            <v>EGYPT</v>
          </cell>
          <cell r="D43">
            <v>31</v>
          </cell>
          <cell r="E43">
            <v>11</v>
          </cell>
          <cell r="F43">
            <v>0</v>
          </cell>
          <cell r="G43" t="str">
            <v>U</v>
          </cell>
          <cell r="H43">
            <v>29</v>
          </cell>
          <cell r="I43">
            <v>57</v>
          </cell>
          <cell r="J43">
            <v>0</v>
          </cell>
          <cell r="K43" t="str">
            <v>T</v>
          </cell>
          <cell r="L43">
            <v>2</v>
          </cell>
          <cell r="M43">
            <v>1</v>
          </cell>
        </row>
        <row r="44">
          <cell r="B44" t="str">
            <v>ALEXANDRIA</v>
          </cell>
          <cell r="C44" t="str">
            <v>USA (LA)</v>
          </cell>
          <cell r="D44">
            <v>31</v>
          </cell>
          <cell r="E44">
            <v>19</v>
          </cell>
          <cell r="F44">
            <v>0</v>
          </cell>
          <cell r="G44" t="str">
            <v>U</v>
          </cell>
          <cell r="H44">
            <v>92</v>
          </cell>
          <cell r="I44">
            <v>33</v>
          </cell>
          <cell r="J44">
            <v>0</v>
          </cell>
          <cell r="K44" t="str">
            <v>B</v>
          </cell>
          <cell r="L44">
            <v>-6</v>
          </cell>
          <cell r="M44">
            <v>1</v>
          </cell>
        </row>
        <row r="45">
          <cell r="B45" t="str">
            <v>ALEXANDRIA</v>
          </cell>
          <cell r="C45" t="str">
            <v>USA (MN)</v>
          </cell>
          <cell r="D45">
            <v>45</v>
          </cell>
          <cell r="E45">
            <v>52</v>
          </cell>
          <cell r="F45">
            <v>0</v>
          </cell>
          <cell r="G45" t="str">
            <v>U</v>
          </cell>
          <cell r="H45">
            <v>95</v>
          </cell>
          <cell r="I45">
            <v>24</v>
          </cell>
          <cell r="J45">
            <v>0</v>
          </cell>
          <cell r="K45" t="str">
            <v>B</v>
          </cell>
          <cell r="L45">
            <v>-6</v>
          </cell>
          <cell r="M45">
            <v>1</v>
          </cell>
        </row>
        <row r="46">
          <cell r="B46" t="str">
            <v>ALEXANDROUPOLIS</v>
          </cell>
          <cell r="C46" t="str">
            <v>GREECE</v>
          </cell>
          <cell r="D46">
            <v>40</v>
          </cell>
          <cell r="E46">
            <v>51</v>
          </cell>
          <cell r="F46">
            <v>0</v>
          </cell>
          <cell r="G46" t="str">
            <v>U</v>
          </cell>
          <cell r="H46">
            <v>25</v>
          </cell>
          <cell r="I46">
            <v>57</v>
          </cell>
          <cell r="J46">
            <v>0</v>
          </cell>
          <cell r="K46" t="str">
            <v>T</v>
          </cell>
          <cell r="L46">
            <v>2</v>
          </cell>
          <cell r="M46">
            <v>1</v>
          </cell>
        </row>
        <row r="47">
          <cell r="B47" t="str">
            <v>ALGHERO</v>
          </cell>
          <cell r="C47" t="str">
            <v>ITALY</v>
          </cell>
          <cell r="D47">
            <v>40</v>
          </cell>
          <cell r="E47">
            <v>38</v>
          </cell>
          <cell r="F47">
            <v>0</v>
          </cell>
          <cell r="G47" t="str">
            <v>U</v>
          </cell>
          <cell r="H47">
            <v>8</v>
          </cell>
          <cell r="I47">
            <v>17</v>
          </cell>
          <cell r="J47">
            <v>0</v>
          </cell>
          <cell r="K47" t="str">
            <v>T</v>
          </cell>
          <cell r="L47">
            <v>1</v>
          </cell>
          <cell r="M47">
            <v>1</v>
          </cell>
        </row>
        <row r="48">
          <cell r="B48" t="str">
            <v>ALGIERS</v>
          </cell>
          <cell r="C48" t="str">
            <v>ALGERIA</v>
          </cell>
          <cell r="D48">
            <v>36</v>
          </cell>
          <cell r="E48">
            <v>42</v>
          </cell>
          <cell r="F48">
            <v>0</v>
          </cell>
          <cell r="G48" t="str">
            <v>U</v>
          </cell>
          <cell r="H48">
            <v>3</v>
          </cell>
          <cell r="I48">
            <v>13</v>
          </cell>
          <cell r="J48">
            <v>0</v>
          </cell>
          <cell r="K48" t="str">
            <v>T</v>
          </cell>
          <cell r="L48">
            <v>1</v>
          </cell>
          <cell r="M48">
            <v>1</v>
          </cell>
        </row>
        <row r="49">
          <cell r="B49" t="str">
            <v>ALICANTE</v>
          </cell>
          <cell r="C49" t="str">
            <v>SPAIN</v>
          </cell>
          <cell r="D49">
            <v>38</v>
          </cell>
          <cell r="E49">
            <v>17</v>
          </cell>
          <cell r="F49">
            <v>0</v>
          </cell>
          <cell r="G49" t="str">
            <v>U</v>
          </cell>
          <cell r="H49">
            <v>0</v>
          </cell>
          <cell r="I49">
            <v>34</v>
          </cell>
          <cell r="J49">
            <v>0</v>
          </cell>
          <cell r="K49" t="str">
            <v>B</v>
          </cell>
          <cell r="L49">
            <v>1</v>
          </cell>
          <cell r="M49">
            <v>1</v>
          </cell>
        </row>
        <row r="50">
          <cell r="B50" t="str">
            <v>ALICE SPRINGS</v>
          </cell>
          <cell r="C50" t="str">
            <v>AUSTRALIA</v>
          </cell>
          <cell r="D50">
            <v>23</v>
          </cell>
          <cell r="E50">
            <v>48</v>
          </cell>
          <cell r="F50">
            <v>0</v>
          </cell>
          <cell r="G50" t="str">
            <v>S</v>
          </cell>
          <cell r="H50">
            <v>133</v>
          </cell>
          <cell r="I50">
            <v>53</v>
          </cell>
          <cell r="J50">
            <v>0</v>
          </cell>
          <cell r="K50" t="str">
            <v>T</v>
          </cell>
          <cell r="L50">
            <v>9</v>
          </cell>
          <cell r="M50">
            <v>1</v>
          </cell>
        </row>
        <row r="51">
          <cell r="B51" t="str">
            <v>ALLAHABAD</v>
          </cell>
          <cell r="C51" t="str">
            <v>INDIA</v>
          </cell>
          <cell r="D51">
            <v>25</v>
          </cell>
          <cell r="E51">
            <v>26</v>
          </cell>
          <cell r="F51">
            <v>0</v>
          </cell>
          <cell r="G51" t="str">
            <v>U</v>
          </cell>
          <cell r="H51">
            <v>81</v>
          </cell>
          <cell r="I51">
            <v>44</v>
          </cell>
          <cell r="J51">
            <v>0</v>
          </cell>
          <cell r="K51" t="str">
            <v>T</v>
          </cell>
          <cell r="L51">
            <v>5</v>
          </cell>
          <cell r="M51">
            <v>1</v>
          </cell>
        </row>
        <row r="52">
          <cell r="B52" t="str">
            <v>ALLENTOWN</v>
          </cell>
          <cell r="C52" t="str">
            <v>USA (PA)</v>
          </cell>
          <cell r="D52">
            <v>40</v>
          </cell>
          <cell r="E52">
            <v>39</v>
          </cell>
          <cell r="F52">
            <v>0</v>
          </cell>
          <cell r="G52" t="str">
            <v>U</v>
          </cell>
          <cell r="H52">
            <v>75</v>
          </cell>
          <cell r="I52">
            <v>26</v>
          </cell>
          <cell r="J52">
            <v>0</v>
          </cell>
          <cell r="K52" t="str">
            <v>B</v>
          </cell>
          <cell r="L52">
            <v>-5</v>
          </cell>
          <cell r="M52">
            <v>1</v>
          </cell>
        </row>
        <row r="53">
          <cell r="B53" t="str">
            <v>ALLIANCE</v>
          </cell>
          <cell r="C53" t="str">
            <v>USA (NE)</v>
          </cell>
          <cell r="D53">
            <v>42</v>
          </cell>
          <cell r="E53">
            <v>3</v>
          </cell>
          <cell r="F53">
            <v>0</v>
          </cell>
          <cell r="G53" t="str">
            <v>U</v>
          </cell>
          <cell r="H53">
            <v>102</v>
          </cell>
          <cell r="I53">
            <v>48</v>
          </cell>
          <cell r="J53">
            <v>0</v>
          </cell>
          <cell r="K53" t="str">
            <v>B</v>
          </cell>
          <cell r="L53">
            <v>-7</v>
          </cell>
          <cell r="M53">
            <v>1</v>
          </cell>
        </row>
        <row r="54">
          <cell r="B54" t="str">
            <v>ALMA</v>
          </cell>
          <cell r="C54" t="str">
            <v>USA (MI)</v>
          </cell>
          <cell r="D54">
            <v>43</v>
          </cell>
          <cell r="E54">
            <v>19</v>
          </cell>
          <cell r="F54">
            <v>0</v>
          </cell>
          <cell r="G54" t="str">
            <v>U</v>
          </cell>
          <cell r="H54">
            <v>84</v>
          </cell>
          <cell r="I54">
            <v>41</v>
          </cell>
          <cell r="J54">
            <v>0</v>
          </cell>
          <cell r="K54" t="str">
            <v>B</v>
          </cell>
          <cell r="L54">
            <v>-5</v>
          </cell>
          <cell r="M54">
            <v>1</v>
          </cell>
        </row>
        <row r="55">
          <cell r="B55" t="str">
            <v>ALMA ATA</v>
          </cell>
          <cell r="C55" t="str">
            <v>JORDAN</v>
          </cell>
          <cell r="D55">
            <v>43</v>
          </cell>
          <cell r="E55">
            <v>15</v>
          </cell>
          <cell r="F55">
            <v>0</v>
          </cell>
          <cell r="G55" t="str">
            <v>U</v>
          </cell>
          <cell r="H55">
            <v>76</v>
          </cell>
          <cell r="I55">
            <v>57</v>
          </cell>
          <cell r="J55">
            <v>0</v>
          </cell>
          <cell r="K55" t="str">
            <v>T</v>
          </cell>
          <cell r="L55">
            <v>6</v>
          </cell>
          <cell r="M55">
            <v>1</v>
          </cell>
        </row>
        <row r="56">
          <cell r="B56" t="str">
            <v>ALMERIA</v>
          </cell>
          <cell r="C56" t="str">
            <v>SPAIN</v>
          </cell>
          <cell r="D56">
            <v>36</v>
          </cell>
          <cell r="E56">
            <v>51</v>
          </cell>
          <cell r="F56">
            <v>0</v>
          </cell>
          <cell r="G56" t="str">
            <v>U</v>
          </cell>
          <cell r="H56">
            <v>2</v>
          </cell>
          <cell r="I56">
            <v>22</v>
          </cell>
          <cell r="J56">
            <v>0</v>
          </cell>
          <cell r="K56" t="str">
            <v>B</v>
          </cell>
          <cell r="L56">
            <v>1</v>
          </cell>
          <cell r="M56">
            <v>1</v>
          </cell>
        </row>
        <row r="57">
          <cell r="B57" t="str">
            <v>ALOR STAR</v>
          </cell>
          <cell r="C57" t="str">
            <v>MALAYSIA</v>
          </cell>
          <cell r="D57">
            <v>6</v>
          </cell>
          <cell r="E57">
            <v>7</v>
          </cell>
          <cell r="F57">
            <v>0</v>
          </cell>
          <cell r="G57" t="str">
            <v>U</v>
          </cell>
          <cell r="H57">
            <v>100</v>
          </cell>
          <cell r="I57">
            <v>22</v>
          </cell>
          <cell r="J57">
            <v>0</v>
          </cell>
          <cell r="K57" t="str">
            <v>T</v>
          </cell>
          <cell r="L57">
            <v>8</v>
          </cell>
          <cell r="M57">
            <v>1</v>
          </cell>
        </row>
        <row r="58">
          <cell r="B58" t="str">
            <v>ALPENA</v>
          </cell>
          <cell r="C58" t="str">
            <v>USA (MI)</v>
          </cell>
          <cell r="D58">
            <v>45</v>
          </cell>
          <cell r="E58">
            <v>5</v>
          </cell>
          <cell r="F58">
            <v>0</v>
          </cell>
          <cell r="G58" t="str">
            <v>U</v>
          </cell>
          <cell r="H58">
            <v>83</v>
          </cell>
          <cell r="I58">
            <v>33</v>
          </cell>
          <cell r="J58">
            <v>0</v>
          </cell>
          <cell r="K58" t="str">
            <v>B</v>
          </cell>
          <cell r="L58">
            <v>-5</v>
          </cell>
          <cell r="M58">
            <v>1</v>
          </cell>
        </row>
        <row r="59">
          <cell r="B59" t="str">
            <v>ALRAS</v>
          </cell>
          <cell r="C59" t="str">
            <v>SAUDI ARABIA</v>
          </cell>
          <cell r="D59">
            <v>25</v>
          </cell>
          <cell r="E59">
            <v>52</v>
          </cell>
          <cell r="F59">
            <v>0</v>
          </cell>
          <cell r="G59" t="str">
            <v>U</v>
          </cell>
          <cell r="H59">
            <v>43</v>
          </cell>
          <cell r="I59">
            <v>3</v>
          </cell>
          <cell r="J59">
            <v>0</v>
          </cell>
          <cell r="K59" t="str">
            <v>T</v>
          </cell>
          <cell r="L59">
            <v>3</v>
          </cell>
          <cell r="M59">
            <v>1</v>
          </cell>
        </row>
        <row r="60">
          <cell r="B60" t="str">
            <v>ALTAMIRA</v>
          </cell>
          <cell r="C60" t="str">
            <v>BRAZIL</v>
          </cell>
          <cell r="D60">
            <v>3</v>
          </cell>
          <cell r="E60">
            <v>12</v>
          </cell>
          <cell r="F60">
            <v>0</v>
          </cell>
          <cell r="G60" t="str">
            <v>S</v>
          </cell>
          <cell r="H60">
            <v>52</v>
          </cell>
          <cell r="I60">
            <v>13</v>
          </cell>
          <cell r="J60">
            <v>0</v>
          </cell>
          <cell r="K60" t="str">
            <v>B</v>
          </cell>
          <cell r="L60">
            <v>-3</v>
          </cell>
          <cell r="M60">
            <v>1</v>
          </cell>
        </row>
        <row r="61">
          <cell r="B61" t="str">
            <v>ALTOONA</v>
          </cell>
          <cell r="C61" t="str">
            <v>USA (PA)</v>
          </cell>
          <cell r="D61">
            <v>40</v>
          </cell>
          <cell r="E61">
            <v>18</v>
          </cell>
          <cell r="F61">
            <v>0</v>
          </cell>
          <cell r="G61" t="str">
            <v>U</v>
          </cell>
          <cell r="H61">
            <v>78</v>
          </cell>
          <cell r="I61">
            <v>19</v>
          </cell>
          <cell r="J61">
            <v>0</v>
          </cell>
          <cell r="K61" t="str">
            <v>B</v>
          </cell>
          <cell r="L61">
            <v>-5</v>
          </cell>
          <cell r="M61">
            <v>1</v>
          </cell>
        </row>
        <row r="62">
          <cell r="B62" t="str">
            <v>ALTUS</v>
          </cell>
          <cell r="C62" t="str">
            <v>USA (OK)</v>
          </cell>
          <cell r="D62">
            <v>34</v>
          </cell>
          <cell r="E62">
            <v>40</v>
          </cell>
          <cell r="F62">
            <v>0</v>
          </cell>
          <cell r="G62" t="str">
            <v>U</v>
          </cell>
          <cell r="H62">
            <v>99</v>
          </cell>
          <cell r="I62">
            <v>16</v>
          </cell>
          <cell r="J62">
            <v>0</v>
          </cell>
          <cell r="K62" t="str">
            <v>B</v>
          </cell>
          <cell r="L62">
            <v>-6</v>
          </cell>
          <cell r="M62">
            <v>1</v>
          </cell>
        </row>
        <row r="63">
          <cell r="B63" t="str">
            <v>AMARILLO</v>
          </cell>
          <cell r="C63" t="str">
            <v>USA (TX)</v>
          </cell>
          <cell r="D63">
            <v>35</v>
          </cell>
          <cell r="E63">
            <v>14</v>
          </cell>
          <cell r="F63">
            <v>0</v>
          </cell>
          <cell r="G63" t="str">
            <v>U</v>
          </cell>
          <cell r="H63">
            <v>101</v>
          </cell>
          <cell r="I63">
            <v>43</v>
          </cell>
          <cell r="J63">
            <v>0</v>
          </cell>
          <cell r="K63" t="str">
            <v>B</v>
          </cell>
          <cell r="L63">
            <v>-6</v>
          </cell>
          <cell r="M63">
            <v>1</v>
          </cell>
        </row>
        <row r="64">
          <cell r="B64" t="str">
            <v>AMBOIN</v>
          </cell>
          <cell r="C64" t="str">
            <v>PAPUA GUINEA</v>
          </cell>
          <cell r="D64">
            <v>4</v>
          </cell>
          <cell r="E64">
            <v>36</v>
          </cell>
          <cell r="F64">
            <v>0</v>
          </cell>
          <cell r="G64" t="str">
            <v>S</v>
          </cell>
          <cell r="H64">
            <v>143</v>
          </cell>
          <cell r="I64">
            <v>30</v>
          </cell>
          <cell r="J64">
            <v>0</v>
          </cell>
          <cell r="K64" t="str">
            <v>T</v>
          </cell>
          <cell r="L64">
            <v>10</v>
          </cell>
          <cell r="M64">
            <v>1</v>
          </cell>
        </row>
        <row r="65">
          <cell r="B65" t="str">
            <v>AMBOINA</v>
          </cell>
          <cell r="C65" t="str">
            <v>INDONESIA</v>
          </cell>
          <cell r="D65">
            <v>3</v>
          </cell>
          <cell r="E65">
            <v>42</v>
          </cell>
          <cell r="F65">
            <v>0</v>
          </cell>
          <cell r="G65" t="str">
            <v>S</v>
          </cell>
          <cell r="H65">
            <v>128</v>
          </cell>
          <cell r="I65">
            <v>9</v>
          </cell>
          <cell r="J65">
            <v>0</v>
          </cell>
          <cell r="K65" t="str">
            <v>T</v>
          </cell>
          <cell r="L65">
            <v>9</v>
          </cell>
          <cell r="M65">
            <v>10</v>
          </cell>
        </row>
        <row r="66">
          <cell r="B66" t="str">
            <v>AMBON</v>
          </cell>
          <cell r="C66" t="str">
            <v>INDONESIA</v>
          </cell>
          <cell r="D66">
            <v>3</v>
          </cell>
          <cell r="E66">
            <v>42</v>
          </cell>
          <cell r="F66">
            <v>0</v>
          </cell>
          <cell r="G66" t="str">
            <v>S</v>
          </cell>
          <cell r="H66">
            <v>128</v>
          </cell>
          <cell r="I66">
            <v>47</v>
          </cell>
          <cell r="J66">
            <v>0</v>
          </cell>
          <cell r="K66" t="str">
            <v>T</v>
          </cell>
          <cell r="L66">
            <v>9</v>
          </cell>
          <cell r="M66">
            <v>10</v>
          </cell>
        </row>
        <row r="67">
          <cell r="B67" t="str">
            <v>AMMAN</v>
          </cell>
          <cell r="C67" t="str">
            <v>JORDAN</v>
          </cell>
          <cell r="D67">
            <v>32</v>
          </cell>
          <cell r="E67">
            <v>1</v>
          </cell>
          <cell r="F67">
            <v>13</v>
          </cell>
          <cell r="G67" t="str">
            <v>U</v>
          </cell>
          <cell r="H67">
            <v>35</v>
          </cell>
          <cell r="I67">
            <v>49</v>
          </cell>
          <cell r="J67">
            <v>46</v>
          </cell>
          <cell r="K67" t="str">
            <v>T</v>
          </cell>
          <cell r="L67">
            <v>2</v>
          </cell>
          <cell r="M67">
            <v>1100</v>
          </cell>
        </row>
        <row r="68">
          <cell r="B68" t="str">
            <v>AMRITSAR</v>
          </cell>
          <cell r="C68" t="str">
            <v>INDIA</v>
          </cell>
          <cell r="D68">
            <v>31</v>
          </cell>
          <cell r="E68">
            <v>42</v>
          </cell>
          <cell r="F68">
            <v>0</v>
          </cell>
          <cell r="G68" t="str">
            <v>U</v>
          </cell>
          <cell r="H68">
            <v>74</v>
          </cell>
          <cell r="I68">
            <v>48</v>
          </cell>
          <cell r="J68">
            <v>0</v>
          </cell>
          <cell r="K68" t="str">
            <v>T</v>
          </cell>
          <cell r="L68">
            <v>5</v>
          </cell>
          <cell r="M68">
            <v>1</v>
          </cell>
        </row>
        <row r="69">
          <cell r="B69" t="str">
            <v>AMSTERDAM</v>
          </cell>
          <cell r="C69" t="str">
            <v>NETHERLANDS</v>
          </cell>
          <cell r="D69">
            <v>52</v>
          </cell>
          <cell r="E69">
            <v>19</v>
          </cell>
          <cell r="F69">
            <v>0</v>
          </cell>
          <cell r="G69" t="str">
            <v>U</v>
          </cell>
          <cell r="H69">
            <v>4</v>
          </cell>
          <cell r="I69">
            <v>46</v>
          </cell>
          <cell r="J69">
            <v>0</v>
          </cell>
          <cell r="K69" t="str">
            <v>T</v>
          </cell>
          <cell r="L69">
            <v>1</v>
          </cell>
          <cell r="M69">
            <v>1</v>
          </cell>
        </row>
        <row r="70">
          <cell r="B70" t="str">
            <v>AMUNTAI</v>
          </cell>
          <cell r="C70" t="str">
            <v>INDONESIA</v>
          </cell>
          <cell r="D70">
            <v>2</v>
          </cell>
          <cell r="E70">
            <v>24</v>
          </cell>
          <cell r="F70">
            <v>0</v>
          </cell>
          <cell r="G70" t="str">
            <v>S</v>
          </cell>
          <cell r="H70">
            <v>115</v>
          </cell>
          <cell r="I70">
            <v>18</v>
          </cell>
          <cell r="J70">
            <v>0</v>
          </cell>
          <cell r="K70" t="str">
            <v>T</v>
          </cell>
          <cell r="L70">
            <v>8</v>
          </cell>
          <cell r="M70">
            <v>10</v>
          </cell>
        </row>
        <row r="71">
          <cell r="B71" t="str">
            <v>AN NAJAF</v>
          </cell>
          <cell r="C71" t="str">
            <v>IRAQ</v>
          </cell>
          <cell r="D71">
            <v>31</v>
          </cell>
          <cell r="E71">
            <v>59</v>
          </cell>
          <cell r="F71">
            <v>0</v>
          </cell>
          <cell r="G71" t="str">
            <v>U</v>
          </cell>
          <cell r="H71">
            <v>44</v>
          </cell>
          <cell r="I71">
            <v>19</v>
          </cell>
          <cell r="J71">
            <v>0</v>
          </cell>
          <cell r="K71" t="str">
            <v>T</v>
          </cell>
          <cell r="L71">
            <v>3</v>
          </cell>
          <cell r="M71">
            <v>1</v>
          </cell>
        </row>
        <row r="72">
          <cell r="B72" t="str">
            <v>ANCHORAGE</v>
          </cell>
          <cell r="C72" t="str">
            <v>USA (AK)</v>
          </cell>
          <cell r="D72">
            <v>61</v>
          </cell>
          <cell r="E72">
            <v>10</v>
          </cell>
          <cell r="F72">
            <v>0</v>
          </cell>
          <cell r="G72" t="str">
            <v>U</v>
          </cell>
          <cell r="H72">
            <v>149</v>
          </cell>
          <cell r="I72">
            <v>59</v>
          </cell>
          <cell r="J72">
            <v>0</v>
          </cell>
          <cell r="K72" t="str">
            <v>B</v>
          </cell>
          <cell r="L72">
            <v>-9</v>
          </cell>
          <cell r="M72">
            <v>1</v>
          </cell>
        </row>
        <row r="73">
          <cell r="B73" t="str">
            <v>ANCONA</v>
          </cell>
          <cell r="C73" t="str">
            <v>ITALY</v>
          </cell>
          <cell r="D73">
            <v>43</v>
          </cell>
          <cell r="E73">
            <v>37</v>
          </cell>
          <cell r="F73">
            <v>0</v>
          </cell>
          <cell r="G73" t="str">
            <v>U</v>
          </cell>
          <cell r="H73">
            <v>13</v>
          </cell>
          <cell r="I73">
            <v>22</v>
          </cell>
          <cell r="J73">
            <v>0</v>
          </cell>
          <cell r="K73" t="str">
            <v>T</v>
          </cell>
          <cell r="L73">
            <v>1</v>
          </cell>
          <cell r="M73">
            <v>1</v>
          </cell>
        </row>
        <row r="74">
          <cell r="B74" t="str">
            <v>ANDERSON</v>
          </cell>
          <cell r="C74" t="str">
            <v>USA (IN)</v>
          </cell>
          <cell r="D74">
            <v>40</v>
          </cell>
          <cell r="E74">
            <v>6</v>
          </cell>
          <cell r="F74">
            <v>0</v>
          </cell>
          <cell r="G74" t="str">
            <v>U</v>
          </cell>
          <cell r="H74">
            <v>85</v>
          </cell>
          <cell r="I74">
            <v>37</v>
          </cell>
          <cell r="J74">
            <v>0</v>
          </cell>
          <cell r="K74" t="str">
            <v>B</v>
          </cell>
          <cell r="L74">
            <v>-5</v>
          </cell>
          <cell r="M74">
            <v>1</v>
          </cell>
        </row>
        <row r="75">
          <cell r="B75" t="str">
            <v>ANDERSON</v>
          </cell>
          <cell r="C75" t="str">
            <v>USA (SC)</v>
          </cell>
          <cell r="D75">
            <v>34</v>
          </cell>
          <cell r="E75">
            <v>30</v>
          </cell>
          <cell r="F75">
            <v>0</v>
          </cell>
          <cell r="G75" t="str">
            <v>U</v>
          </cell>
          <cell r="H75">
            <v>82</v>
          </cell>
          <cell r="I75">
            <v>43</v>
          </cell>
          <cell r="J75">
            <v>0</v>
          </cell>
          <cell r="K75" t="str">
            <v>B</v>
          </cell>
          <cell r="L75">
            <v>-5</v>
          </cell>
          <cell r="M75">
            <v>1</v>
          </cell>
        </row>
        <row r="76">
          <cell r="B76" t="str">
            <v>ANGERS</v>
          </cell>
          <cell r="C76" t="str">
            <v>FRANCE</v>
          </cell>
          <cell r="D76">
            <v>47</v>
          </cell>
          <cell r="E76">
            <v>30</v>
          </cell>
          <cell r="F76">
            <v>0</v>
          </cell>
          <cell r="G76" t="str">
            <v>U</v>
          </cell>
          <cell r="H76">
            <v>0</v>
          </cell>
          <cell r="I76">
            <v>34</v>
          </cell>
          <cell r="J76">
            <v>0</v>
          </cell>
          <cell r="K76" t="str">
            <v>B</v>
          </cell>
          <cell r="L76">
            <v>1</v>
          </cell>
          <cell r="M76">
            <v>1</v>
          </cell>
        </row>
        <row r="77">
          <cell r="B77" t="str">
            <v>ANKARA</v>
          </cell>
          <cell r="C77" t="str">
            <v>TURKEY</v>
          </cell>
          <cell r="D77">
            <v>40</v>
          </cell>
          <cell r="E77">
            <v>8</v>
          </cell>
          <cell r="F77">
            <v>0</v>
          </cell>
          <cell r="G77" t="str">
            <v>U</v>
          </cell>
          <cell r="H77">
            <v>32</v>
          </cell>
          <cell r="I77">
            <v>60</v>
          </cell>
          <cell r="J77">
            <v>0</v>
          </cell>
          <cell r="K77" t="str">
            <v>T</v>
          </cell>
          <cell r="L77">
            <v>3</v>
          </cell>
          <cell r="M77">
            <v>1</v>
          </cell>
        </row>
        <row r="78">
          <cell r="B78" t="str">
            <v>ANNABA</v>
          </cell>
          <cell r="C78" t="str">
            <v>ALGERIA</v>
          </cell>
          <cell r="D78">
            <v>36</v>
          </cell>
          <cell r="E78">
            <v>49</v>
          </cell>
          <cell r="F78">
            <v>0</v>
          </cell>
          <cell r="G78" t="str">
            <v>U</v>
          </cell>
          <cell r="H78">
            <v>7</v>
          </cell>
          <cell r="I78">
            <v>49</v>
          </cell>
          <cell r="J78">
            <v>0</v>
          </cell>
          <cell r="K78" t="str">
            <v>T</v>
          </cell>
          <cell r="L78">
            <v>1</v>
          </cell>
          <cell r="M78">
            <v>1</v>
          </cell>
        </row>
        <row r="79">
          <cell r="B79" t="str">
            <v>ANNETTE ISLAND</v>
          </cell>
          <cell r="C79" t="str">
            <v>USA (AK)</v>
          </cell>
          <cell r="D79">
            <v>55</v>
          </cell>
          <cell r="E79">
            <v>2</v>
          </cell>
          <cell r="F79">
            <v>0</v>
          </cell>
          <cell r="G79" t="str">
            <v>U</v>
          </cell>
          <cell r="H79">
            <v>131</v>
          </cell>
          <cell r="I79">
            <v>34</v>
          </cell>
          <cell r="J79">
            <v>0</v>
          </cell>
          <cell r="K79" t="str">
            <v>B</v>
          </cell>
          <cell r="L79">
            <v>-9</v>
          </cell>
          <cell r="M79">
            <v>1</v>
          </cell>
        </row>
        <row r="80">
          <cell r="B80" t="str">
            <v>ANNISTON</v>
          </cell>
          <cell r="C80" t="str">
            <v>USA (AL)</v>
          </cell>
          <cell r="D80">
            <v>33</v>
          </cell>
          <cell r="E80">
            <v>35</v>
          </cell>
          <cell r="F80">
            <v>0</v>
          </cell>
          <cell r="G80" t="str">
            <v>U</v>
          </cell>
          <cell r="H80">
            <v>85</v>
          </cell>
          <cell r="I80">
            <v>51</v>
          </cell>
          <cell r="J80">
            <v>0</v>
          </cell>
          <cell r="K80" t="str">
            <v>B</v>
          </cell>
          <cell r="L80">
            <v>-6</v>
          </cell>
          <cell r="M80">
            <v>1</v>
          </cell>
        </row>
        <row r="81">
          <cell r="B81" t="str">
            <v>ANTALYA</v>
          </cell>
          <cell r="C81" t="str">
            <v>TURKEY</v>
          </cell>
          <cell r="D81">
            <v>36</v>
          </cell>
          <cell r="E81">
            <v>54</v>
          </cell>
          <cell r="F81">
            <v>0</v>
          </cell>
          <cell r="G81" t="str">
            <v>U</v>
          </cell>
          <cell r="H81">
            <v>30</v>
          </cell>
          <cell r="I81">
            <v>47</v>
          </cell>
          <cell r="J81">
            <v>0</v>
          </cell>
          <cell r="K81" t="str">
            <v>T</v>
          </cell>
          <cell r="L81">
            <v>3</v>
          </cell>
          <cell r="M81">
            <v>1</v>
          </cell>
        </row>
        <row r="82">
          <cell r="B82" t="str">
            <v>ANTOFAGASTA</v>
          </cell>
          <cell r="C82" t="str">
            <v>CHILE</v>
          </cell>
          <cell r="D82">
            <v>23</v>
          </cell>
          <cell r="E82">
            <v>26</v>
          </cell>
          <cell r="F82">
            <v>0</v>
          </cell>
          <cell r="G82" t="str">
            <v>S</v>
          </cell>
          <cell r="H82">
            <v>70</v>
          </cell>
          <cell r="I82">
            <v>27</v>
          </cell>
          <cell r="J82">
            <v>0</v>
          </cell>
          <cell r="K82" t="str">
            <v>B</v>
          </cell>
          <cell r="L82">
            <v>-4</v>
          </cell>
          <cell r="M82">
            <v>1</v>
          </cell>
        </row>
        <row r="83">
          <cell r="B83" t="str">
            <v>ANTWERP</v>
          </cell>
          <cell r="C83" t="str">
            <v>BELGIUM</v>
          </cell>
          <cell r="D83">
            <v>51</v>
          </cell>
          <cell r="E83">
            <v>31</v>
          </cell>
          <cell r="F83">
            <v>0</v>
          </cell>
          <cell r="G83" t="str">
            <v>U</v>
          </cell>
          <cell r="H83">
            <v>4</v>
          </cell>
          <cell r="I83">
            <v>25</v>
          </cell>
          <cell r="J83">
            <v>0</v>
          </cell>
          <cell r="K83" t="str">
            <v>T</v>
          </cell>
          <cell r="L83">
            <v>3</v>
          </cell>
          <cell r="M83">
            <v>1</v>
          </cell>
        </row>
        <row r="84">
          <cell r="B84" t="str">
            <v>ANYER</v>
          </cell>
          <cell r="C84" t="str">
            <v>INDONESIA</v>
          </cell>
          <cell r="D84">
            <v>6</v>
          </cell>
          <cell r="E84">
            <v>3</v>
          </cell>
          <cell r="F84">
            <v>0</v>
          </cell>
          <cell r="G84" t="str">
            <v>S</v>
          </cell>
          <cell r="H84">
            <v>105</v>
          </cell>
          <cell r="I84">
            <v>56</v>
          </cell>
          <cell r="J84">
            <v>0</v>
          </cell>
          <cell r="K84" t="str">
            <v>T</v>
          </cell>
          <cell r="L84">
            <v>7</v>
          </cell>
          <cell r="M84">
            <v>10</v>
          </cell>
        </row>
        <row r="85">
          <cell r="B85" t="str">
            <v>APELDOORN</v>
          </cell>
          <cell r="C85" t="str">
            <v>NETHERLANDS</v>
          </cell>
          <cell r="D85">
            <v>52</v>
          </cell>
          <cell r="E85">
            <v>13</v>
          </cell>
          <cell r="F85">
            <v>0</v>
          </cell>
          <cell r="G85" t="str">
            <v>U</v>
          </cell>
          <cell r="H85">
            <v>5</v>
          </cell>
          <cell r="I85">
            <v>57</v>
          </cell>
          <cell r="J85">
            <v>0</v>
          </cell>
          <cell r="K85" t="str">
            <v>T</v>
          </cell>
          <cell r="L85">
            <v>1</v>
          </cell>
          <cell r="M85">
            <v>1</v>
          </cell>
        </row>
        <row r="86">
          <cell r="B86" t="str">
            <v>APPLE VALLEY</v>
          </cell>
          <cell r="C86" t="str">
            <v>USA (CA)</v>
          </cell>
          <cell r="D86">
            <v>34</v>
          </cell>
          <cell r="E86">
            <v>32</v>
          </cell>
          <cell r="F86">
            <v>0</v>
          </cell>
          <cell r="G86" t="str">
            <v>U</v>
          </cell>
          <cell r="H86">
            <v>117</v>
          </cell>
          <cell r="I86">
            <v>13</v>
          </cell>
          <cell r="J86">
            <v>0</v>
          </cell>
          <cell r="K86" t="str">
            <v>B</v>
          </cell>
          <cell r="L86">
            <v>-8</v>
          </cell>
          <cell r="M86">
            <v>1</v>
          </cell>
        </row>
        <row r="87">
          <cell r="B87" t="str">
            <v>APPLETON</v>
          </cell>
          <cell r="C87" t="str">
            <v>USA (WI)</v>
          </cell>
          <cell r="D87">
            <v>44</v>
          </cell>
          <cell r="E87">
            <v>15</v>
          </cell>
          <cell r="F87">
            <v>0</v>
          </cell>
          <cell r="G87" t="str">
            <v>U</v>
          </cell>
          <cell r="H87">
            <v>88</v>
          </cell>
          <cell r="I87">
            <v>31</v>
          </cell>
          <cell r="J87">
            <v>0</v>
          </cell>
          <cell r="K87" t="str">
            <v>B</v>
          </cell>
          <cell r="L87">
            <v>-6</v>
          </cell>
          <cell r="M87">
            <v>1</v>
          </cell>
        </row>
        <row r="88">
          <cell r="B88" t="str">
            <v>AQABA</v>
          </cell>
          <cell r="C88" t="str">
            <v>JORDAN</v>
          </cell>
          <cell r="D88">
            <v>29</v>
          </cell>
          <cell r="E88">
            <v>31</v>
          </cell>
          <cell r="F88">
            <v>30</v>
          </cell>
          <cell r="G88" t="str">
            <v>U</v>
          </cell>
          <cell r="H88">
            <v>35</v>
          </cell>
          <cell r="I88">
            <v>1</v>
          </cell>
          <cell r="J88">
            <v>0</v>
          </cell>
          <cell r="K88" t="str">
            <v>T</v>
          </cell>
          <cell r="L88">
            <v>2</v>
          </cell>
          <cell r="M88">
            <v>100</v>
          </cell>
        </row>
        <row r="89">
          <cell r="B89" t="str">
            <v>ARACATUBA</v>
          </cell>
          <cell r="C89" t="str">
            <v>BRAZIL</v>
          </cell>
          <cell r="D89">
            <v>21</v>
          </cell>
          <cell r="E89">
            <v>9</v>
          </cell>
          <cell r="F89">
            <v>0</v>
          </cell>
          <cell r="G89" t="str">
            <v>S</v>
          </cell>
          <cell r="H89">
            <v>50</v>
          </cell>
          <cell r="I89">
            <v>26</v>
          </cell>
          <cell r="J89">
            <v>0</v>
          </cell>
          <cell r="K89" t="str">
            <v>B</v>
          </cell>
          <cell r="L89">
            <v>-3</v>
          </cell>
          <cell r="M89">
            <v>1</v>
          </cell>
        </row>
        <row r="90">
          <cell r="B90" t="str">
            <v>ARAD</v>
          </cell>
          <cell r="C90" t="str">
            <v>ROMANIA</v>
          </cell>
          <cell r="D90">
            <v>46</v>
          </cell>
          <cell r="E90">
            <v>11</v>
          </cell>
          <cell r="F90">
            <v>0</v>
          </cell>
          <cell r="G90" t="str">
            <v>U</v>
          </cell>
          <cell r="H90">
            <v>21</v>
          </cell>
          <cell r="I90">
            <v>16</v>
          </cell>
          <cell r="J90">
            <v>0</v>
          </cell>
          <cell r="K90" t="str">
            <v>T</v>
          </cell>
          <cell r="L90">
            <v>2</v>
          </cell>
          <cell r="M90">
            <v>1</v>
          </cell>
        </row>
        <row r="91">
          <cell r="B91" t="str">
            <v>ARAR</v>
          </cell>
          <cell r="C91" t="str">
            <v>SAUDI ARABIA</v>
          </cell>
          <cell r="D91">
            <v>30</v>
          </cell>
          <cell r="E91">
            <v>59</v>
          </cell>
          <cell r="F91">
            <v>0</v>
          </cell>
          <cell r="G91" t="str">
            <v>U</v>
          </cell>
          <cell r="H91">
            <v>41</v>
          </cell>
          <cell r="I91">
            <v>1</v>
          </cell>
          <cell r="J91">
            <v>0</v>
          </cell>
          <cell r="K91" t="str">
            <v>T</v>
          </cell>
          <cell r="L91">
            <v>3</v>
          </cell>
          <cell r="M91">
            <v>1</v>
          </cell>
        </row>
        <row r="92">
          <cell r="B92" t="str">
            <v>ARCATA</v>
          </cell>
          <cell r="C92" t="str">
            <v>USA (CA)</v>
          </cell>
          <cell r="D92">
            <v>40</v>
          </cell>
          <cell r="E92">
            <v>59</v>
          </cell>
          <cell r="F92">
            <v>0</v>
          </cell>
          <cell r="G92" t="str">
            <v>U</v>
          </cell>
          <cell r="H92">
            <v>124</v>
          </cell>
          <cell r="I92">
            <v>6</v>
          </cell>
          <cell r="J92">
            <v>0</v>
          </cell>
          <cell r="K92" t="str">
            <v>B</v>
          </cell>
          <cell r="L92">
            <v>-8</v>
          </cell>
          <cell r="M92">
            <v>1</v>
          </cell>
        </row>
        <row r="93">
          <cell r="B93" t="str">
            <v>ARDMORE</v>
          </cell>
          <cell r="C93" t="str">
            <v>USA (OK)</v>
          </cell>
          <cell r="D93">
            <v>34</v>
          </cell>
          <cell r="E93">
            <v>18</v>
          </cell>
          <cell r="F93">
            <v>0</v>
          </cell>
          <cell r="G93" t="str">
            <v>U</v>
          </cell>
          <cell r="H93">
            <v>97</v>
          </cell>
          <cell r="I93">
            <v>1</v>
          </cell>
          <cell r="J93">
            <v>0</v>
          </cell>
          <cell r="K93" t="str">
            <v>B</v>
          </cell>
          <cell r="L93">
            <v>-6</v>
          </cell>
          <cell r="M93">
            <v>1</v>
          </cell>
        </row>
        <row r="94">
          <cell r="B94" t="str">
            <v>AREQUIPA</v>
          </cell>
          <cell r="C94" t="str">
            <v>PERU</v>
          </cell>
          <cell r="D94">
            <v>16</v>
          </cell>
          <cell r="E94">
            <v>20</v>
          </cell>
          <cell r="F94">
            <v>0</v>
          </cell>
          <cell r="G94" t="str">
            <v>S</v>
          </cell>
          <cell r="H94">
            <v>71</v>
          </cell>
          <cell r="I94">
            <v>33</v>
          </cell>
          <cell r="J94">
            <v>0</v>
          </cell>
          <cell r="K94" t="str">
            <v>B</v>
          </cell>
          <cell r="L94">
            <v>-5</v>
          </cell>
          <cell r="M94">
            <v>1</v>
          </cell>
        </row>
        <row r="95">
          <cell r="B95" t="str">
            <v>ARICA</v>
          </cell>
          <cell r="C95" t="str">
            <v>CHILE</v>
          </cell>
          <cell r="D95">
            <v>18</v>
          </cell>
          <cell r="E95">
            <v>20</v>
          </cell>
          <cell r="F95">
            <v>0</v>
          </cell>
          <cell r="G95" t="str">
            <v>S</v>
          </cell>
          <cell r="H95">
            <v>70</v>
          </cell>
          <cell r="I95">
            <v>20</v>
          </cell>
          <cell r="J95">
            <v>0</v>
          </cell>
          <cell r="K95" t="str">
            <v>B</v>
          </cell>
          <cell r="L95">
            <v>-4</v>
          </cell>
          <cell r="M95">
            <v>1</v>
          </cell>
        </row>
        <row r="96">
          <cell r="B96" t="str">
            <v>ARMIDALE</v>
          </cell>
          <cell r="C96" t="str">
            <v>AUSTRALIA</v>
          </cell>
          <cell r="D96">
            <v>30</v>
          </cell>
          <cell r="E96">
            <v>30</v>
          </cell>
          <cell r="F96">
            <v>0</v>
          </cell>
          <cell r="G96" t="str">
            <v>S</v>
          </cell>
          <cell r="H96">
            <v>151</v>
          </cell>
          <cell r="I96">
            <v>40</v>
          </cell>
          <cell r="J96">
            <v>0</v>
          </cell>
          <cell r="K96" t="str">
            <v>T</v>
          </cell>
          <cell r="L96">
            <v>10</v>
          </cell>
          <cell r="M96">
            <v>1</v>
          </cell>
        </row>
        <row r="97">
          <cell r="B97" t="str">
            <v>AROSBAYA MADURA</v>
          </cell>
          <cell r="C97" t="str">
            <v>INDONESIA</v>
          </cell>
          <cell r="D97">
            <v>6</v>
          </cell>
          <cell r="E97">
            <v>56</v>
          </cell>
          <cell r="F97">
            <v>0</v>
          </cell>
          <cell r="G97" t="str">
            <v>S</v>
          </cell>
          <cell r="H97">
            <v>112</v>
          </cell>
          <cell r="I97">
            <v>52</v>
          </cell>
          <cell r="J97">
            <v>0</v>
          </cell>
          <cell r="K97" t="str">
            <v>T</v>
          </cell>
          <cell r="L97">
            <v>7</v>
          </cell>
          <cell r="M97">
            <v>10</v>
          </cell>
        </row>
        <row r="98">
          <cell r="B98" t="str">
            <v>ARTESIA</v>
          </cell>
          <cell r="C98" t="str">
            <v>USA (NM)</v>
          </cell>
          <cell r="D98">
            <v>32</v>
          </cell>
          <cell r="E98">
            <v>51</v>
          </cell>
          <cell r="F98">
            <v>0</v>
          </cell>
          <cell r="G98" t="str">
            <v>U</v>
          </cell>
          <cell r="H98">
            <v>104</v>
          </cell>
          <cell r="I98">
            <v>28</v>
          </cell>
          <cell r="J98">
            <v>0</v>
          </cell>
          <cell r="K98" t="str">
            <v>B</v>
          </cell>
          <cell r="L98">
            <v>-7</v>
          </cell>
          <cell r="M98">
            <v>1</v>
          </cell>
        </row>
        <row r="99">
          <cell r="B99" t="str">
            <v>ARUBA</v>
          </cell>
          <cell r="C99" t="str">
            <v>ARUBA</v>
          </cell>
          <cell r="D99">
            <v>12</v>
          </cell>
          <cell r="E99">
            <v>30</v>
          </cell>
          <cell r="F99">
            <v>0</v>
          </cell>
          <cell r="G99" t="str">
            <v>U</v>
          </cell>
          <cell r="H99">
            <v>70</v>
          </cell>
          <cell r="I99">
            <v>1</v>
          </cell>
          <cell r="J99">
            <v>0</v>
          </cell>
          <cell r="K99" t="str">
            <v>B</v>
          </cell>
          <cell r="L99">
            <v>-4</v>
          </cell>
          <cell r="M99">
            <v>1</v>
          </cell>
        </row>
        <row r="100">
          <cell r="B100" t="str">
            <v>ASHEVILLE</v>
          </cell>
          <cell r="C100" t="str">
            <v>USA (NC)</v>
          </cell>
          <cell r="D100">
            <v>35</v>
          </cell>
          <cell r="E100">
            <v>26</v>
          </cell>
          <cell r="F100">
            <v>0</v>
          </cell>
          <cell r="G100" t="str">
            <v>U</v>
          </cell>
          <cell r="H100">
            <v>82</v>
          </cell>
          <cell r="I100">
            <v>32</v>
          </cell>
          <cell r="J100">
            <v>0</v>
          </cell>
          <cell r="K100" t="str">
            <v>B</v>
          </cell>
          <cell r="L100">
            <v>-5</v>
          </cell>
          <cell r="M100">
            <v>1</v>
          </cell>
        </row>
        <row r="101">
          <cell r="B101" t="str">
            <v>ASHLAND</v>
          </cell>
          <cell r="C101" t="str">
            <v>USA (WI)</v>
          </cell>
          <cell r="D101">
            <v>46</v>
          </cell>
          <cell r="E101">
            <v>33</v>
          </cell>
          <cell r="F101">
            <v>0</v>
          </cell>
          <cell r="G101" t="str">
            <v>U</v>
          </cell>
          <cell r="H101">
            <v>90</v>
          </cell>
          <cell r="I101">
            <v>55</v>
          </cell>
          <cell r="J101">
            <v>0</v>
          </cell>
          <cell r="K101" t="str">
            <v>B</v>
          </cell>
          <cell r="L101">
            <v>-6</v>
          </cell>
          <cell r="M101">
            <v>1</v>
          </cell>
        </row>
        <row r="102">
          <cell r="B102" t="str">
            <v>ASMARA</v>
          </cell>
          <cell r="C102" t="str">
            <v>ETHIOPIA</v>
          </cell>
          <cell r="D102">
            <v>15</v>
          </cell>
          <cell r="E102">
            <v>17</v>
          </cell>
          <cell r="F102">
            <v>0</v>
          </cell>
          <cell r="G102" t="str">
            <v>U</v>
          </cell>
          <cell r="H102">
            <v>38</v>
          </cell>
          <cell r="I102">
            <v>55</v>
          </cell>
          <cell r="J102">
            <v>0</v>
          </cell>
          <cell r="K102" t="str">
            <v>T</v>
          </cell>
          <cell r="L102">
            <v>3</v>
          </cell>
          <cell r="M102">
            <v>1</v>
          </cell>
        </row>
        <row r="103">
          <cell r="B103" t="str">
            <v>ASPEN</v>
          </cell>
          <cell r="C103" t="str">
            <v>USA (CO)</v>
          </cell>
          <cell r="D103">
            <v>39</v>
          </cell>
          <cell r="E103">
            <v>13</v>
          </cell>
          <cell r="F103">
            <v>0</v>
          </cell>
          <cell r="G103" t="str">
            <v>U</v>
          </cell>
          <cell r="H103">
            <v>106</v>
          </cell>
          <cell r="I103">
            <v>52</v>
          </cell>
          <cell r="J103">
            <v>0</v>
          </cell>
          <cell r="K103" t="str">
            <v>B</v>
          </cell>
          <cell r="L103">
            <v>-7</v>
          </cell>
          <cell r="M103">
            <v>1</v>
          </cell>
        </row>
        <row r="104">
          <cell r="B104" t="str">
            <v>ASTORIA</v>
          </cell>
          <cell r="C104" t="str">
            <v>USA (OR)</v>
          </cell>
          <cell r="D104">
            <v>46</v>
          </cell>
          <cell r="E104">
            <v>10</v>
          </cell>
          <cell r="F104">
            <v>0</v>
          </cell>
          <cell r="G104" t="str">
            <v>U</v>
          </cell>
          <cell r="H104">
            <v>123</v>
          </cell>
          <cell r="I104">
            <v>53</v>
          </cell>
          <cell r="J104">
            <v>0</v>
          </cell>
          <cell r="K104" t="str">
            <v>B</v>
          </cell>
          <cell r="L104">
            <v>-8</v>
          </cell>
          <cell r="M104">
            <v>1</v>
          </cell>
        </row>
        <row r="105">
          <cell r="B105" t="str">
            <v>ASTURIAS</v>
          </cell>
          <cell r="C105" t="str">
            <v>SPAIN</v>
          </cell>
          <cell r="D105">
            <v>43</v>
          </cell>
          <cell r="E105">
            <v>26</v>
          </cell>
          <cell r="F105">
            <v>0</v>
          </cell>
          <cell r="G105" t="str">
            <v>U</v>
          </cell>
          <cell r="H105">
            <v>5</v>
          </cell>
          <cell r="I105">
            <v>50</v>
          </cell>
          <cell r="J105">
            <v>0</v>
          </cell>
          <cell r="K105" t="str">
            <v>B</v>
          </cell>
          <cell r="L105">
            <v>1</v>
          </cell>
          <cell r="M105">
            <v>1</v>
          </cell>
        </row>
        <row r="106">
          <cell r="B106" t="str">
            <v>ASUNCION</v>
          </cell>
          <cell r="C106" t="str">
            <v>PARAGUAY</v>
          </cell>
          <cell r="D106">
            <v>25</v>
          </cell>
          <cell r="E106">
            <v>14</v>
          </cell>
          <cell r="F106">
            <v>0</v>
          </cell>
          <cell r="G106" t="str">
            <v>S</v>
          </cell>
          <cell r="H106">
            <v>57</v>
          </cell>
          <cell r="I106">
            <v>31</v>
          </cell>
          <cell r="J106">
            <v>0</v>
          </cell>
          <cell r="K106" t="str">
            <v>B</v>
          </cell>
          <cell r="L106">
            <v>-4</v>
          </cell>
          <cell r="M106">
            <v>1</v>
          </cell>
        </row>
        <row r="107">
          <cell r="B107" t="str">
            <v>ASWAN</v>
          </cell>
          <cell r="C107" t="str">
            <v>EGYPT</v>
          </cell>
          <cell r="D107">
            <v>23</v>
          </cell>
          <cell r="E107">
            <v>58</v>
          </cell>
          <cell r="F107">
            <v>0</v>
          </cell>
          <cell r="G107" t="str">
            <v>U</v>
          </cell>
          <cell r="H107">
            <v>32</v>
          </cell>
          <cell r="I107">
            <v>49</v>
          </cell>
          <cell r="J107">
            <v>0</v>
          </cell>
          <cell r="K107" t="str">
            <v>T</v>
          </cell>
          <cell r="L107">
            <v>2</v>
          </cell>
          <cell r="M107">
            <v>1</v>
          </cell>
        </row>
        <row r="108">
          <cell r="B108" t="str">
            <v>ASYUT</v>
          </cell>
          <cell r="C108" t="str">
            <v>EGYPT</v>
          </cell>
          <cell r="D108">
            <v>27</v>
          </cell>
          <cell r="E108">
            <v>14</v>
          </cell>
          <cell r="F108">
            <v>0</v>
          </cell>
          <cell r="G108" t="str">
            <v>U</v>
          </cell>
          <cell r="H108">
            <v>31</v>
          </cell>
          <cell r="I108">
            <v>7</v>
          </cell>
          <cell r="J108">
            <v>0</v>
          </cell>
          <cell r="K108" t="str">
            <v>T</v>
          </cell>
          <cell r="L108">
            <v>2</v>
          </cell>
          <cell r="M108">
            <v>1</v>
          </cell>
        </row>
        <row r="109">
          <cell r="B109" t="str">
            <v>ATAR</v>
          </cell>
          <cell r="C109" t="str">
            <v>MAURITANIA</v>
          </cell>
          <cell r="D109">
            <v>20</v>
          </cell>
          <cell r="E109">
            <v>30</v>
          </cell>
          <cell r="F109">
            <v>0</v>
          </cell>
          <cell r="G109" t="str">
            <v>U</v>
          </cell>
          <cell r="H109">
            <v>13</v>
          </cell>
          <cell r="I109">
            <v>3</v>
          </cell>
          <cell r="J109">
            <v>0</v>
          </cell>
          <cell r="K109" t="str">
            <v>B</v>
          </cell>
          <cell r="L109">
            <v>0</v>
          </cell>
          <cell r="M109">
            <v>1</v>
          </cell>
        </row>
        <row r="110">
          <cell r="B110" t="str">
            <v>ATHENS</v>
          </cell>
          <cell r="C110" t="str">
            <v>GREECE</v>
          </cell>
          <cell r="D110">
            <v>37</v>
          </cell>
          <cell r="E110">
            <v>54</v>
          </cell>
          <cell r="F110">
            <v>0</v>
          </cell>
          <cell r="G110" t="str">
            <v>U</v>
          </cell>
          <cell r="H110">
            <v>23</v>
          </cell>
          <cell r="I110">
            <v>44</v>
          </cell>
          <cell r="J110">
            <v>0</v>
          </cell>
          <cell r="K110" t="str">
            <v>T</v>
          </cell>
          <cell r="L110">
            <v>2</v>
          </cell>
          <cell r="M110">
            <v>1</v>
          </cell>
        </row>
        <row r="111">
          <cell r="B111" t="str">
            <v>ATHENS</v>
          </cell>
          <cell r="C111" t="str">
            <v>USA (GA)</v>
          </cell>
          <cell r="D111">
            <v>33</v>
          </cell>
          <cell r="E111">
            <v>57</v>
          </cell>
          <cell r="F111">
            <v>0</v>
          </cell>
          <cell r="G111" t="str">
            <v>U</v>
          </cell>
          <cell r="H111">
            <v>83</v>
          </cell>
          <cell r="I111">
            <v>20</v>
          </cell>
          <cell r="J111">
            <v>0</v>
          </cell>
          <cell r="K111" t="str">
            <v>B</v>
          </cell>
          <cell r="L111">
            <v>-5</v>
          </cell>
          <cell r="M111">
            <v>1</v>
          </cell>
        </row>
        <row r="112">
          <cell r="B112" t="str">
            <v>ATLANTA</v>
          </cell>
          <cell r="C112" t="str">
            <v>USA (GA)</v>
          </cell>
          <cell r="D112">
            <v>33</v>
          </cell>
          <cell r="E112">
            <v>47</v>
          </cell>
          <cell r="F112">
            <v>0</v>
          </cell>
          <cell r="G112" t="str">
            <v>U</v>
          </cell>
          <cell r="H112">
            <v>84</v>
          </cell>
          <cell r="I112">
            <v>31</v>
          </cell>
          <cell r="J112">
            <v>0</v>
          </cell>
          <cell r="K112" t="str">
            <v>B</v>
          </cell>
          <cell r="L112">
            <v>-5</v>
          </cell>
          <cell r="M112">
            <v>1</v>
          </cell>
        </row>
        <row r="113">
          <cell r="B113" t="str">
            <v>ATLANTIC CITY</v>
          </cell>
          <cell r="C113" t="str">
            <v>USA (NJ)</v>
          </cell>
          <cell r="D113">
            <v>39</v>
          </cell>
          <cell r="E113">
            <v>27</v>
          </cell>
          <cell r="F113">
            <v>0</v>
          </cell>
          <cell r="G113" t="str">
            <v>U</v>
          </cell>
          <cell r="H113">
            <v>74</v>
          </cell>
          <cell r="I113">
            <v>35</v>
          </cell>
          <cell r="J113">
            <v>0</v>
          </cell>
          <cell r="K113" t="str">
            <v>B</v>
          </cell>
          <cell r="L113">
            <v>-5</v>
          </cell>
          <cell r="M113">
            <v>1</v>
          </cell>
        </row>
        <row r="114">
          <cell r="B114" t="str">
            <v>ATSUGI</v>
          </cell>
          <cell r="C114" t="str">
            <v>JAPAN</v>
          </cell>
          <cell r="D114">
            <v>35</v>
          </cell>
          <cell r="E114">
            <v>27</v>
          </cell>
          <cell r="F114">
            <v>0</v>
          </cell>
          <cell r="G114" t="str">
            <v>U</v>
          </cell>
          <cell r="H114">
            <v>139</v>
          </cell>
          <cell r="I114">
            <v>27</v>
          </cell>
          <cell r="J114">
            <v>0</v>
          </cell>
          <cell r="K114" t="str">
            <v>T</v>
          </cell>
          <cell r="L114">
            <v>9</v>
          </cell>
          <cell r="M114">
            <v>1</v>
          </cell>
        </row>
        <row r="115">
          <cell r="B115" t="str">
            <v>AUCKLAND</v>
          </cell>
          <cell r="C115" t="str">
            <v>NEW ZEALAND</v>
          </cell>
          <cell r="D115">
            <v>37</v>
          </cell>
          <cell r="E115">
            <v>1</v>
          </cell>
          <cell r="F115">
            <v>0</v>
          </cell>
          <cell r="G115" t="str">
            <v>S</v>
          </cell>
          <cell r="H115">
            <v>174</v>
          </cell>
          <cell r="I115">
            <v>48</v>
          </cell>
          <cell r="J115">
            <v>0</v>
          </cell>
          <cell r="K115" t="str">
            <v>T</v>
          </cell>
          <cell r="L115">
            <v>12</v>
          </cell>
          <cell r="M115">
            <v>1</v>
          </cell>
        </row>
        <row r="116">
          <cell r="B116" t="str">
            <v>AUGUSTA</v>
          </cell>
          <cell r="C116" t="str">
            <v>USA (GA)</v>
          </cell>
          <cell r="D116">
            <v>33</v>
          </cell>
          <cell r="E116">
            <v>22</v>
          </cell>
          <cell r="F116">
            <v>0</v>
          </cell>
          <cell r="G116" t="str">
            <v>U</v>
          </cell>
          <cell r="H116">
            <v>81</v>
          </cell>
          <cell r="I116">
            <v>58</v>
          </cell>
          <cell r="J116">
            <v>0</v>
          </cell>
          <cell r="K116" t="str">
            <v>B</v>
          </cell>
          <cell r="L116">
            <v>-5</v>
          </cell>
          <cell r="M116">
            <v>1</v>
          </cell>
        </row>
        <row r="117">
          <cell r="B117" t="str">
            <v>AUGUSTA</v>
          </cell>
          <cell r="C117" t="str">
            <v>USA (ME)</v>
          </cell>
          <cell r="D117">
            <v>44</v>
          </cell>
          <cell r="E117">
            <v>19</v>
          </cell>
          <cell r="F117">
            <v>0</v>
          </cell>
          <cell r="G117" t="str">
            <v>U</v>
          </cell>
          <cell r="H117">
            <v>69</v>
          </cell>
          <cell r="I117">
            <v>48</v>
          </cell>
          <cell r="J117">
            <v>0</v>
          </cell>
          <cell r="K117" t="str">
            <v>B</v>
          </cell>
          <cell r="L117">
            <v>-5</v>
          </cell>
          <cell r="M117">
            <v>1</v>
          </cell>
        </row>
        <row r="118">
          <cell r="B118" t="str">
            <v>AUSTIN</v>
          </cell>
          <cell r="C118" t="str">
            <v>USA (TX)</v>
          </cell>
          <cell r="D118">
            <v>30</v>
          </cell>
          <cell r="E118">
            <v>18</v>
          </cell>
          <cell r="F118">
            <v>0</v>
          </cell>
          <cell r="G118" t="str">
            <v>U</v>
          </cell>
          <cell r="H118">
            <v>97</v>
          </cell>
          <cell r="I118">
            <v>42</v>
          </cell>
          <cell r="J118">
            <v>0</v>
          </cell>
          <cell r="K118" t="str">
            <v>B</v>
          </cell>
          <cell r="L118">
            <v>-6</v>
          </cell>
          <cell r="M118">
            <v>1</v>
          </cell>
        </row>
        <row r="119">
          <cell r="B119" t="str">
            <v>AVALON</v>
          </cell>
          <cell r="C119" t="str">
            <v>AUSTRALIA</v>
          </cell>
          <cell r="D119">
            <v>38</v>
          </cell>
          <cell r="E119">
            <v>2</v>
          </cell>
          <cell r="F119">
            <v>0</v>
          </cell>
          <cell r="G119" t="str">
            <v>S</v>
          </cell>
          <cell r="H119">
            <v>144</v>
          </cell>
          <cell r="I119">
            <v>28</v>
          </cell>
          <cell r="J119">
            <v>0</v>
          </cell>
          <cell r="K119" t="str">
            <v>T</v>
          </cell>
          <cell r="L119">
            <v>10</v>
          </cell>
          <cell r="M119">
            <v>1</v>
          </cell>
        </row>
        <row r="120">
          <cell r="B120" t="str">
            <v>AVIANO</v>
          </cell>
          <cell r="C120" t="str">
            <v>ITALY</v>
          </cell>
          <cell r="D120">
            <v>46</v>
          </cell>
          <cell r="E120">
            <v>2</v>
          </cell>
          <cell r="F120">
            <v>0</v>
          </cell>
          <cell r="G120" t="str">
            <v>U</v>
          </cell>
          <cell r="H120">
            <v>12</v>
          </cell>
          <cell r="I120">
            <v>36</v>
          </cell>
          <cell r="J120">
            <v>0</v>
          </cell>
          <cell r="K120" t="str">
            <v>T</v>
          </cell>
          <cell r="L120">
            <v>1</v>
          </cell>
          <cell r="M120">
            <v>1</v>
          </cell>
        </row>
        <row r="121">
          <cell r="B121" t="str">
            <v>AZRAQ</v>
          </cell>
          <cell r="C121" t="str">
            <v>JORDAN</v>
          </cell>
          <cell r="D121">
            <v>31</v>
          </cell>
          <cell r="E121">
            <v>53</v>
          </cell>
          <cell r="F121">
            <v>0</v>
          </cell>
          <cell r="G121" t="str">
            <v>U</v>
          </cell>
          <cell r="H121">
            <v>36</v>
          </cell>
          <cell r="I121">
            <v>50</v>
          </cell>
          <cell r="J121">
            <v>0</v>
          </cell>
          <cell r="K121" t="str">
            <v>T</v>
          </cell>
          <cell r="L121">
            <v>2</v>
          </cell>
          <cell r="M121">
            <v>520</v>
          </cell>
        </row>
        <row r="122">
          <cell r="B122" t="str">
            <v>BADAJOZ</v>
          </cell>
          <cell r="C122" t="str">
            <v>SPAIN</v>
          </cell>
          <cell r="D122">
            <v>38</v>
          </cell>
          <cell r="E122">
            <v>54</v>
          </cell>
          <cell r="F122">
            <v>0</v>
          </cell>
          <cell r="G122" t="str">
            <v>U</v>
          </cell>
          <cell r="H122">
            <v>6</v>
          </cell>
          <cell r="I122">
            <v>49</v>
          </cell>
          <cell r="J122">
            <v>0</v>
          </cell>
          <cell r="K122" t="str">
            <v>B</v>
          </cell>
          <cell r="L122">
            <v>1</v>
          </cell>
          <cell r="M122">
            <v>1</v>
          </cell>
        </row>
        <row r="123">
          <cell r="B123" t="str">
            <v>BAGHDAD</v>
          </cell>
          <cell r="C123" t="str">
            <v>IRAQ</v>
          </cell>
          <cell r="D123">
            <v>33</v>
          </cell>
          <cell r="E123">
            <v>16</v>
          </cell>
          <cell r="F123">
            <v>0</v>
          </cell>
          <cell r="G123" t="str">
            <v>U</v>
          </cell>
          <cell r="H123">
            <v>44</v>
          </cell>
          <cell r="I123">
            <v>14</v>
          </cell>
          <cell r="J123">
            <v>0</v>
          </cell>
          <cell r="K123" t="str">
            <v>T</v>
          </cell>
          <cell r="L123">
            <v>3</v>
          </cell>
          <cell r="M123">
            <v>1</v>
          </cell>
        </row>
        <row r="124">
          <cell r="B124" t="str">
            <v>BAHIA BLANCA</v>
          </cell>
          <cell r="C124" t="str">
            <v>ARGENTINA</v>
          </cell>
          <cell r="D124">
            <v>38</v>
          </cell>
          <cell r="E124">
            <v>44</v>
          </cell>
          <cell r="F124">
            <v>0</v>
          </cell>
          <cell r="G124" t="str">
            <v>S</v>
          </cell>
          <cell r="H124">
            <v>62</v>
          </cell>
          <cell r="I124">
            <v>9</v>
          </cell>
          <cell r="J124">
            <v>0</v>
          </cell>
          <cell r="K124" t="str">
            <v>B</v>
          </cell>
          <cell r="L124">
            <v>-3</v>
          </cell>
          <cell r="M124">
            <v>1</v>
          </cell>
        </row>
        <row r="125">
          <cell r="B125" t="str">
            <v>BAIE COMEAU</v>
          </cell>
          <cell r="C125" t="str">
            <v>CANADA</v>
          </cell>
          <cell r="D125">
            <v>49</v>
          </cell>
          <cell r="E125">
            <v>12</v>
          </cell>
          <cell r="F125">
            <v>0</v>
          </cell>
          <cell r="G125" t="str">
            <v>U</v>
          </cell>
          <cell r="H125">
            <v>68</v>
          </cell>
          <cell r="I125">
            <v>16</v>
          </cell>
          <cell r="J125">
            <v>0</v>
          </cell>
          <cell r="K125" t="str">
            <v>B</v>
          </cell>
          <cell r="L125">
            <v>-5</v>
          </cell>
          <cell r="M125">
            <v>1</v>
          </cell>
        </row>
        <row r="126">
          <cell r="B126" t="str">
            <v>BAKER</v>
          </cell>
          <cell r="C126" t="str">
            <v>USA (OR)</v>
          </cell>
          <cell r="D126">
            <v>44</v>
          </cell>
          <cell r="E126">
            <v>50</v>
          </cell>
          <cell r="F126">
            <v>0</v>
          </cell>
          <cell r="G126" t="str">
            <v>U</v>
          </cell>
          <cell r="H126">
            <v>117</v>
          </cell>
          <cell r="I126">
            <v>49</v>
          </cell>
          <cell r="J126">
            <v>0</v>
          </cell>
          <cell r="K126" t="str">
            <v>B</v>
          </cell>
          <cell r="L126">
            <v>-8</v>
          </cell>
          <cell r="M126">
            <v>1</v>
          </cell>
        </row>
        <row r="127">
          <cell r="B127" t="str">
            <v>BAKERSFIELD</v>
          </cell>
          <cell r="C127" t="str">
            <v>USA (CA)</v>
          </cell>
          <cell r="D127">
            <v>35</v>
          </cell>
          <cell r="E127">
            <v>26</v>
          </cell>
          <cell r="F127">
            <v>0</v>
          </cell>
          <cell r="G127" t="str">
            <v>U</v>
          </cell>
          <cell r="H127">
            <v>119</v>
          </cell>
          <cell r="I127">
            <v>3</v>
          </cell>
          <cell r="J127">
            <v>0</v>
          </cell>
          <cell r="K127" t="str">
            <v>B</v>
          </cell>
          <cell r="L127">
            <v>-8</v>
          </cell>
          <cell r="M127">
            <v>1</v>
          </cell>
        </row>
        <row r="128">
          <cell r="B128" t="str">
            <v>BAKHTARAN</v>
          </cell>
          <cell r="C128" t="str">
            <v>IRAN</v>
          </cell>
          <cell r="D128">
            <v>34</v>
          </cell>
          <cell r="E128">
            <v>21</v>
          </cell>
          <cell r="F128">
            <v>0</v>
          </cell>
          <cell r="G128" t="str">
            <v>U</v>
          </cell>
          <cell r="H128">
            <v>47</v>
          </cell>
          <cell r="I128">
            <v>9</v>
          </cell>
          <cell r="J128">
            <v>0</v>
          </cell>
          <cell r="K128" t="str">
            <v>T</v>
          </cell>
          <cell r="L128">
            <v>3</v>
          </cell>
          <cell r="M128">
            <v>1</v>
          </cell>
        </row>
        <row r="129">
          <cell r="B129" t="str">
            <v>BAKU</v>
          </cell>
          <cell r="C129" t="str">
            <v>USSR</v>
          </cell>
          <cell r="D129">
            <v>40</v>
          </cell>
          <cell r="E129">
            <v>22</v>
          </cell>
          <cell r="F129">
            <v>0</v>
          </cell>
          <cell r="G129" t="str">
            <v>U</v>
          </cell>
          <cell r="H129">
            <v>49</v>
          </cell>
          <cell r="I129">
            <v>53</v>
          </cell>
          <cell r="J129">
            <v>0</v>
          </cell>
          <cell r="K129" t="str">
            <v>T</v>
          </cell>
          <cell r="L129">
            <v>3</v>
          </cell>
          <cell r="M129">
            <v>1</v>
          </cell>
        </row>
        <row r="130">
          <cell r="B130" t="str">
            <v>BALIAGE</v>
          </cell>
          <cell r="C130" t="str">
            <v>INDONESIA</v>
          </cell>
          <cell r="D130">
            <v>3</v>
          </cell>
          <cell r="E130">
            <v>21</v>
          </cell>
          <cell r="F130">
            <v>0</v>
          </cell>
          <cell r="G130" t="str">
            <v>U</v>
          </cell>
          <cell r="H130">
            <v>99</v>
          </cell>
          <cell r="I130">
            <v>2</v>
          </cell>
          <cell r="J130">
            <v>0</v>
          </cell>
          <cell r="K130" t="str">
            <v>T</v>
          </cell>
          <cell r="L130">
            <v>8</v>
          </cell>
          <cell r="M130">
            <v>10</v>
          </cell>
        </row>
        <row r="131">
          <cell r="B131" t="str">
            <v>BALIKESIR</v>
          </cell>
          <cell r="C131" t="str">
            <v>TURKEY</v>
          </cell>
          <cell r="D131">
            <v>39</v>
          </cell>
          <cell r="E131">
            <v>37</v>
          </cell>
          <cell r="F131">
            <v>0</v>
          </cell>
          <cell r="G131" t="str">
            <v>U</v>
          </cell>
          <cell r="H131">
            <v>27</v>
          </cell>
          <cell r="I131">
            <v>56</v>
          </cell>
          <cell r="J131">
            <v>0</v>
          </cell>
          <cell r="K131" t="str">
            <v>T</v>
          </cell>
          <cell r="L131">
            <v>3</v>
          </cell>
          <cell r="M131">
            <v>1</v>
          </cell>
        </row>
        <row r="132">
          <cell r="B132" t="str">
            <v>BALIKPAPAN</v>
          </cell>
          <cell r="C132" t="str">
            <v>INDONESIA</v>
          </cell>
          <cell r="D132">
            <v>1</v>
          </cell>
          <cell r="E132">
            <v>13</v>
          </cell>
          <cell r="F132">
            <v>0</v>
          </cell>
          <cell r="G132" t="str">
            <v>S</v>
          </cell>
          <cell r="H132">
            <v>116</v>
          </cell>
          <cell r="I132">
            <v>51</v>
          </cell>
          <cell r="J132">
            <v>0</v>
          </cell>
          <cell r="K132" t="str">
            <v>T</v>
          </cell>
          <cell r="L132">
            <v>8</v>
          </cell>
          <cell r="M132">
            <v>10</v>
          </cell>
        </row>
        <row r="133">
          <cell r="B133" t="str">
            <v>BALMACEDA</v>
          </cell>
          <cell r="C133" t="str">
            <v>CHILE</v>
          </cell>
          <cell r="D133">
            <v>45</v>
          </cell>
          <cell r="E133">
            <v>55</v>
          </cell>
          <cell r="F133">
            <v>0</v>
          </cell>
          <cell r="G133" t="str">
            <v>S</v>
          </cell>
          <cell r="H133">
            <v>71</v>
          </cell>
          <cell r="I133">
            <v>42</v>
          </cell>
          <cell r="J133">
            <v>0</v>
          </cell>
          <cell r="K133" t="str">
            <v>B</v>
          </cell>
          <cell r="L133">
            <v>-4</v>
          </cell>
          <cell r="M133">
            <v>1</v>
          </cell>
        </row>
        <row r="134">
          <cell r="B134" t="str">
            <v>BALTIMORE</v>
          </cell>
          <cell r="C134" t="str">
            <v>USA (MD)</v>
          </cell>
          <cell r="D134">
            <v>39</v>
          </cell>
          <cell r="E134">
            <v>11</v>
          </cell>
          <cell r="F134">
            <v>0</v>
          </cell>
          <cell r="G134" t="str">
            <v>U</v>
          </cell>
          <cell r="H134">
            <v>76</v>
          </cell>
          <cell r="I134">
            <v>40</v>
          </cell>
          <cell r="J134">
            <v>0</v>
          </cell>
          <cell r="K134" t="str">
            <v>B</v>
          </cell>
          <cell r="L134">
            <v>-5</v>
          </cell>
          <cell r="M134">
            <v>1</v>
          </cell>
        </row>
        <row r="135">
          <cell r="B135" t="str">
            <v>BAMAKO</v>
          </cell>
          <cell r="C135" t="str">
            <v>MALI</v>
          </cell>
          <cell r="D135">
            <v>12</v>
          </cell>
          <cell r="E135">
            <v>38</v>
          </cell>
          <cell r="F135">
            <v>0</v>
          </cell>
          <cell r="G135" t="str">
            <v>U</v>
          </cell>
          <cell r="H135">
            <v>8</v>
          </cell>
          <cell r="I135">
            <v>2</v>
          </cell>
          <cell r="J135">
            <v>0</v>
          </cell>
          <cell r="K135" t="str">
            <v>B</v>
          </cell>
          <cell r="L135">
            <v>0</v>
          </cell>
          <cell r="M135">
            <v>1</v>
          </cell>
        </row>
        <row r="136">
          <cell r="B136" t="str">
            <v>BANDA ACEH</v>
          </cell>
          <cell r="C136" t="str">
            <v>INDONESIA</v>
          </cell>
          <cell r="D136">
            <v>5</v>
          </cell>
          <cell r="E136">
            <v>35</v>
          </cell>
          <cell r="F136">
            <v>0</v>
          </cell>
          <cell r="G136" t="str">
            <v>U</v>
          </cell>
          <cell r="H136">
            <v>95</v>
          </cell>
          <cell r="I136">
            <v>20</v>
          </cell>
          <cell r="J136">
            <v>0</v>
          </cell>
          <cell r="K136" t="str">
            <v>T</v>
          </cell>
          <cell r="L136">
            <v>7</v>
          </cell>
          <cell r="M136">
            <v>10</v>
          </cell>
        </row>
        <row r="137">
          <cell r="B137" t="str">
            <v>BANDAR ABBAS</v>
          </cell>
          <cell r="C137" t="str">
            <v>IRAN</v>
          </cell>
          <cell r="D137">
            <v>27</v>
          </cell>
          <cell r="E137">
            <v>14</v>
          </cell>
          <cell r="F137">
            <v>0</v>
          </cell>
          <cell r="G137" t="str">
            <v>U</v>
          </cell>
          <cell r="H137">
            <v>56</v>
          </cell>
          <cell r="I137">
            <v>23</v>
          </cell>
          <cell r="J137">
            <v>0</v>
          </cell>
          <cell r="K137" t="str">
            <v>T</v>
          </cell>
          <cell r="L137">
            <v>3</v>
          </cell>
          <cell r="M137">
            <v>1</v>
          </cell>
        </row>
        <row r="138">
          <cell r="B138" t="str">
            <v>BANDAR LAMPUNG</v>
          </cell>
          <cell r="C138" t="str">
            <v>INDONESIA</v>
          </cell>
          <cell r="D138">
            <v>5</v>
          </cell>
          <cell r="E138">
            <v>26</v>
          </cell>
          <cell r="F138">
            <v>0</v>
          </cell>
          <cell r="G138" t="str">
            <v>S</v>
          </cell>
          <cell r="H138">
            <v>105</v>
          </cell>
          <cell r="I138">
            <v>14</v>
          </cell>
          <cell r="J138">
            <v>0</v>
          </cell>
          <cell r="K138" t="str">
            <v>T</v>
          </cell>
          <cell r="L138">
            <v>7</v>
          </cell>
          <cell r="M138">
            <v>10</v>
          </cell>
        </row>
        <row r="139">
          <cell r="B139" t="str">
            <v>BANDAR LENGEH</v>
          </cell>
          <cell r="C139" t="str">
            <v>IRAN</v>
          </cell>
          <cell r="D139">
            <v>26</v>
          </cell>
          <cell r="E139">
            <v>32</v>
          </cell>
          <cell r="F139">
            <v>0</v>
          </cell>
          <cell r="G139" t="str">
            <v>U</v>
          </cell>
          <cell r="H139">
            <v>54</v>
          </cell>
          <cell r="I139">
            <v>49</v>
          </cell>
          <cell r="J139">
            <v>0</v>
          </cell>
          <cell r="K139" t="str">
            <v>T</v>
          </cell>
          <cell r="L139">
            <v>3</v>
          </cell>
          <cell r="M139">
            <v>1</v>
          </cell>
        </row>
        <row r="140">
          <cell r="B140" t="str">
            <v>BANDIRMA</v>
          </cell>
          <cell r="C140" t="str">
            <v>TURKEY</v>
          </cell>
          <cell r="D140">
            <v>40</v>
          </cell>
          <cell r="E140">
            <v>19</v>
          </cell>
          <cell r="F140">
            <v>0</v>
          </cell>
          <cell r="G140" t="str">
            <v>U</v>
          </cell>
          <cell r="H140">
            <v>27</v>
          </cell>
          <cell r="I140">
            <v>59</v>
          </cell>
          <cell r="J140">
            <v>0</v>
          </cell>
          <cell r="K140" t="str">
            <v>T</v>
          </cell>
          <cell r="L140">
            <v>3</v>
          </cell>
          <cell r="M140">
            <v>1</v>
          </cell>
        </row>
        <row r="141">
          <cell r="B141" t="str">
            <v>BANDUNG</v>
          </cell>
          <cell r="C141" t="str">
            <v>INDONESIA</v>
          </cell>
          <cell r="D141">
            <v>6</v>
          </cell>
          <cell r="E141">
            <v>57</v>
          </cell>
          <cell r="F141">
            <v>0</v>
          </cell>
          <cell r="G141" t="str">
            <v>S</v>
          </cell>
          <cell r="H141">
            <v>107</v>
          </cell>
          <cell r="I141">
            <v>37</v>
          </cell>
          <cell r="J141">
            <v>0</v>
          </cell>
          <cell r="K141" t="str">
            <v>T</v>
          </cell>
          <cell r="L141">
            <v>7</v>
          </cell>
          <cell r="M141">
            <v>10</v>
          </cell>
        </row>
        <row r="142">
          <cell r="B142" t="str">
            <v>BANGALORE</v>
          </cell>
          <cell r="C142" t="str">
            <v>INDIA</v>
          </cell>
          <cell r="D142">
            <v>12</v>
          </cell>
          <cell r="E142">
            <v>57</v>
          </cell>
          <cell r="F142">
            <v>0</v>
          </cell>
          <cell r="G142" t="str">
            <v>U</v>
          </cell>
          <cell r="H142">
            <v>77</v>
          </cell>
          <cell r="I142">
            <v>40</v>
          </cell>
          <cell r="J142">
            <v>0</v>
          </cell>
          <cell r="K142" t="str">
            <v>T</v>
          </cell>
          <cell r="L142">
            <v>5</v>
          </cell>
          <cell r="M142">
            <v>1</v>
          </cell>
        </row>
        <row r="143">
          <cell r="B143" t="str">
            <v>BANGGAI</v>
          </cell>
          <cell r="C143" t="str">
            <v>INDONESIA</v>
          </cell>
          <cell r="D143">
            <v>1</v>
          </cell>
          <cell r="E143">
            <v>34</v>
          </cell>
          <cell r="F143">
            <v>0</v>
          </cell>
          <cell r="G143" t="str">
            <v>S</v>
          </cell>
          <cell r="H143">
            <v>123</v>
          </cell>
          <cell r="I143">
            <v>34</v>
          </cell>
          <cell r="J143">
            <v>0</v>
          </cell>
          <cell r="K143" t="str">
            <v>T</v>
          </cell>
          <cell r="L143">
            <v>8</v>
          </cell>
          <cell r="M143">
            <v>10</v>
          </cell>
        </row>
        <row r="144">
          <cell r="B144" t="str">
            <v>BANGKA</v>
          </cell>
          <cell r="C144" t="str">
            <v>INDONESIA</v>
          </cell>
          <cell r="D144">
            <v>2</v>
          </cell>
          <cell r="E144">
            <v>0</v>
          </cell>
          <cell r="F144">
            <v>0</v>
          </cell>
          <cell r="G144" t="str">
            <v>S</v>
          </cell>
          <cell r="H144">
            <v>106</v>
          </cell>
          <cell r="I144">
            <v>0</v>
          </cell>
          <cell r="J144">
            <v>0</v>
          </cell>
          <cell r="K144" t="str">
            <v>T</v>
          </cell>
          <cell r="L144">
            <v>7</v>
          </cell>
          <cell r="M144">
            <v>10</v>
          </cell>
        </row>
        <row r="145">
          <cell r="B145" t="str">
            <v>BANGKALAN</v>
          </cell>
          <cell r="C145" t="str">
            <v>INDONESIA</v>
          </cell>
          <cell r="D145">
            <v>7</v>
          </cell>
          <cell r="E145">
            <v>3</v>
          </cell>
          <cell r="F145">
            <v>0</v>
          </cell>
          <cell r="G145" t="str">
            <v>S</v>
          </cell>
          <cell r="H145">
            <v>112</v>
          </cell>
          <cell r="I145">
            <v>46</v>
          </cell>
          <cell r="J145">
            <v>0</v>
          </cell>
          <cell r="K145" t="str">
            <v>T</v>
          </cell>
          <cell r="L145">
            <v>7</v>
          </cell>
          <cell r="M145">
            <v>10</v>
          </cell>
        </row>
        <row r="146">
          <cell r="B146" t="str">
            <v>BANGKINAN</v>
          </cell>
          <cell r="C146" t="str">
            <v>INDONESIA</v>
          </cell>
          <cell r="D146">
            <v>0</v>
          </cell>
          <cell r="E146">
            <v>22</v>
          </cell>
          <cell r="F146">
            <v>0</v>
          </cell>
          <cell r="G146" t="str">
            <v>U</v>
          </cell>
          <cell r="H146">
            <v>101</v>
          </cell>
          <cell r="I146">
            <v>2</v>
          </cell>
          <cell r="J146">
            <v>0</v>
          </cell>
          <cell r="K146" t="str">
            <v>T</v>
          </cell>
          <cell r="L146">
            <v>7</v>
          </cell>
          <cell r="M146">
            <v>10</v>
          </cell>
        </row>
        <row r="147">
          <cell r="B147" t="str">
            <v>BANGKO</v>
          </cell>
          <cell r="C147" t="str">
            <v>INDONESIA</v>
          </cell>
          <cell r="D147">
            <v>2</v>
          </cell>
          <cell r="E147">
            <v>7</v>
          </cell>
          <cell r="F147">
            <v>0</v>
          </cell>
          <cell r="G147" t="str">
            <v>S</v>
          </cell>
          <cell r="H147">
            <v>102</v>
          </cell>
          <cell r="I147">
            <v>25</v>
          </cell>
          <cell r="J147">
            <v>0</v>
          </cell>
          <cell r="K147" t="str">
            <v>T</v>
          </cell>
          <cell r="L147">
            <v>7</v>
          </cell>
          <cell r="M147">
            <v>10</v>
          </cell>
        </row>
        <row r="148">
          <cell r="B148" t="str">
            <v>BANGKOK</v>
          </cell>
          <cell r="C148" t="str">
            <v>THAILAND</v>
          </cell>
          <cell r="D148">
            <v>13</v>
          </cell>
          <cell r="E148">
            <v>55</v>
          </cell>
          <cell r="F148">
            <v>0</v>
          </cell>
          <cell r="G148" t="str">
            <v>U</v>
          </cell>
          <cell r="H148">
            <v>100</v>
          </cell>
          <cell r="I148">
            <v>37</v>
          </cell>
          <cell r="J148">
            <v>0</v>
          </cell>
          <cell r="K148" t="str">
            <v>T</v>
          </cell>
          <cell r="L148">
            <v>7</v>
          </cell>
          <cell r="M148">
            <v>1</v>
          </cell>
        </row>
        <row r="149">
          <cell r="B149" t="str">
            <v>BANGOR</v>
          </cell>
          <cell r="C149" t="str">
            <v>USA (ME)</v>
          </cell>
          <cell r="D149">
            <v>44</v>
          </cell>
          <cell r="E149">
            <v>48</v>
          </cell>
          <cell r="F149">
            <v>0</v>
          </cell>
          <cell r="G149" t="str">
            <v>U</v>
          </cell>
          <cell r="H149">
            <v>68</v>
          </cell>
          <cell r="I149">
            <v>50</v>
          </cell>
          <cell r="J149">
            <v>0</v>
          </cell>
          <cell r="K149" t="str">
            <v>B</v>
          </cell>
          <cell r="L149">
            <v>-5</v>
          </cell>
          <cell r="M149">
            <v>1</v>
          </cell>
        </row>
        <row r="150">
          <cell r="B150" t="str">
            <v>BANGUI</v>
          </cell>
          <cell r="C150" t="str">
            <v>CENTRAL AFERICA</v>
          </cell>
          <cell r="D150">
            <v>4</v>
          </cell>
          <cell r="E150">
            <v>24</v>
          </cell>
          <cell r="F150">
            <v>0</v>
          </cell>
          <cell r="G150" t="str">
            <v>U</v>
          </cell>
          <cell r="H150">
            <v>18</v>
          </cell>
          <cell r="I150">
            <v>31</v>
          </cell>
          <cell r="J150">
            <v>0</v>
          </cell>
          <cell r="K150" t="str">
            <v>T</v>
          </cell>
          <cell r="L150">
            <v>1</v>
          </cell>
          <cell r="M150">
            <v>1</v>
          </cell>
        </row>
        <row r="151">
          <cell r="B151" t="str">
            <v>BANJAR</v>
          </cell>
          <cell r="C151" t="str">
            <v>INDONESIA</v>
          </cell>
          <cell r="D151">
            <v>7</v>
          </cell>
          <cell r="E151">
            <v>23</v>
          </cell>
          <cell r="F151">
            <v>0</v>
          </cell>
          <cell r="G151" t="str">
            <v>S</v>
          </cell>
          <cell r="H151">
            <v>108</v>
          </cell>
          <cell r="I151">
            <v>32</v>
          </cell>
          <cell r="J151">
            <v>0</v>
          </cell>
          <cell r="K151" t="str">
            <v>T</v>
          </cell>
          <cell r="L151">
            <v>7</v>
          </cell>
          <cell r="M151">
            <v>10</v>
          </cell>
        </row>
        <row r="152">
          <cell r="B152" t="str">
            <v>BANJARMASIN</v>
          </cell>
          <cell r="C152" t="str">
            <v>INDONESIA</v>
          </cell>
          <cell r="D152">
            <v>3</v>
          </cell>
          <cell r="E152">
            <v>22</v>
          </cell>
          <cell r="F152">
            <v>0</v>
          </cell>
          <cell r="G152" t="str">
            <v>S</v>
          </cell>
          <cell r="H152">
            <v>114</v>
          </cell>
          <cell r="I152">
            <v>40</v>
          </cell>
          <cell r="J152">
            <v>0</v>
          </cell>
          <cell r="K152" t="str">
            <v>T</v>
          </cell>
          <cell r="L152">
            <v>8</v>
          </cell>
          <cell r="M152">
            <v>10</v>
          </cell>
        </row>
        <row r="153">
          <cell r="B153" t="str">
            <v>BANJARNEGARA</v>
          </cell>
          <cell r="C153" t="str">
            <v>INDONESIA</v>
          </cell>
          <cell r="D153">
            <v>7</v>
          </cell>
          <cell r="E153">
            <v>26</v>
          </cell>
          <cell r="F153">
            <v>0</v>
          </cell>
          <cell r="G153" t="str">
            <v>S</v>
          </cell>
          <cell r="H153">
            <v>109</v>
          </cell>
          <cell r="I153">
            <v>40</v>
          </cell>
          <cell r="J153">
            <v>0</v>
          </cell>
          <cell r="K153" t="str">
            <v>T</v>
          </cell>
          <cell r="L153">
            <v>7</v>
          </cell>
          <cell r="M153">
            <v>10</v>
          </cell>
        </row>
        <row r="154">
          <cell r="B154" t="str">
            <v>BANJUL</v>
          </cell>
          <cell r="C154" t="str">
            <v>GAMBIA</v>
          </cell>
          <cell r="D154">
            <v>13</v>
          </cell>
          <cell r="E154">
            <v>20</v>
          </cell>
          <cell r="F154">
            <v>0</v>
          </cell>
          <cell r="G154" t="str">
            <v>U</v>
          </cell>
          <cell r="H154">
            <v>16</v>
          </cell>
          <cell r="I154">
            <v>39</v>
          </cell>
          <cell r="J154">
            <v>0</v>
          </cell>
          <cell r="K154" t="str">
            <v>B</v>
          </cell>
          <cell r="L154">
            <v>0</v>
          </cell>
          <cell r="M154">
            <v>1</v>
          </cell>
        </row>
        <row r="155">
          <cell r="B155" t="str">
            <v>BANTEN</v>
          </cell>
          <cell r="C155" t="str">
            <v>INDONESIA</v>
          </cell>
          <cell r="D155">
            <v>6</v>
          </cell>
          <cell r="E155">
            <v>3</v>
          </cell>
          <cell r="F155">
            <v>0</v>
          </cell>
          <cell r="G155" t="str">
            <v>S</v>
          </cell>
          <cell r="H155">
            <v>106</v>
          </cell>
          <cell r="I155">
            <v>8</v>
          </cell>
          <cell r="J155">
            <v>0</v>
          </cell>
          <cell r="K155" t="str">
            <v>T</v>
          </cell>
          <cell r="L155">
            <v>7</v>
          </cell>
          <cell r="M155">
            <v>10</v>
          </cell>
        </row>
        <row r="156">
          <cell r="B156" t="str">
            <v>BANTUL</v>
          </cell>
          <cell r="C156" t="str">
            <v>INDONESIA</v>
          </cell>
          <cell r="D156">
            <v>7</v>
          </cell>
          <cell r="E156">
            <v>56</v>
          </cell>
          <cell r="F156">
            <v>0</v>
          </cell>
          <cell r="G156" t="str">
            <v>S</v>
          </cell>
          <cell r="H156">
            <v>110</v>
          </cell>
          <cell r="I156">
            <v>20</v>
          </cell>
          <cell r="J156">
            <v>0</v>
          </cell>
          <cell r="K156" t="str">
            <v>T</v>
          </cell>
          <cell r="L156">
            <v>7</v>
          </cell>
          <cell r="M156">
            <v>10</v>
          </cell>
        </row>
        <row r="157">
          <cell r="B157" t="str">
            <v>BANYUMAS</v>
          </cell>
          <cell r="C157" t="str">
            <v>INDONESIA</v>
          </cell>
          <cell r="D157">
            <v>7</v>
          </cell>
          <cell r="E157">
            <v>25</v>
          </cell>
          <cell r="F157">
            <v>0</v>
          </cell>
          <cell r="G157" t="str">
            <v>S</v>
          </cell>
          <cell r="H157">
            <v>114</v>
          </cell>
          <cell r="I157">
            <v>23</v>
          </cell>
          <cell r="J157">
            <v>0</v>
          </cell>
          <cell r="K157" t="str">
            <v>T</v>
          </cell>
          <cell r="L157">
            <v>7</v>
          </cell>
          <cell r="M157">
            <v>10</v>
          </cell>
        </row>
        <row r="158">
          <cell r="B158" t="str">
            <v>BANYUWANGI</v>
          </cell>
          <cell r="C158" t="str">
            <v>INDONESIA</v>
          </cell>
          <cell r="D158">
            <v>8</v>
          </cell>
          <cell r="E158">
            <v>13</v>
          </cell>
          <cell r="F158">
            <v>0</v>
          </cell>
          <cell r="G158" t="str">
            <v>S</v>
          </cell>
          <cell r="H158">
            <v>114</v>
          </cell>
          <cell r="I158">
            <v>23</v>
          </cell>
          <cell r="J158">
            <v>0</v>
          </cell>
          <cell r="K158" t="str">
            <v>T</v>
          </cell>
          <cell r="L158">
            <v>7</v>
          </cell>
          <cell r="M158">
            <v>10</v>
          </cell>
        </row>
        <row r="159">
          <cell r="B159" t="str">
            <v>BAR HARBOR</v>
          </cell>
          <cell r="C159" t="str">
            <v>USA (ME)</v>
          </cell>
          <cell r="D159">
            <v>44</v>
          </cell>
          <cell r="E159">
            <v>27</v>
          </cell>
          <cell r="F159">
            <v>0</v>
          </cell>
          <cell r="G159" t="str">
            <v>U</v>
          </cell>
          <cell r="H159">
            <v>68</v>
          </cell>
          <cell r="I159">
            <v>22</v>
          </cell>
          <cell r="J159">
            <v>0</v>
          </cell>
          <cell r="K159" t="str">
            <v>B</v>
          </cell>
          <cell r="L159">
            <v>-5</v>
          </cell>
          <cell r="M159">
            <v>1</v>
          </cell>
        </row>
        <row r="160">
          <cell r="B160" t="str">
            <v>BARABAI</v>
          </cell>
          <cell r="C160" t="str">
            <v>INDONESIA</v>
          </cell>
          <cell r="D160">
            <v>2</v>
          </cell>
          <cell r="E160">
            <v>32</v>
          </cell>
          <cell r="F160">
            <v>0</v>
          </cell>
          <cell r="G160" t="str">
            <v>S</v>
          </cell>
          <cell r="H160">
            <v>115</v>
          </cell>
          <cell r="I160">
            <v>22</v>
          </cell>
          <cell r="J160">
            <v>0</v>
          </cell>
          <cell r="K160" t="str">
            <v>T</v>
          </cell>
          <cell r="L160">
            <v>8</v>
          </cell>
          <cell r="M160">
            <v>10</v>
          </cell>
        </row>
        <row r="161">
          <cell r="B161" t="str">
            <v>BARCELONA</v>
          </cell>
          <cell r="C161" t="str">
            <v>SPAIN</v>
          </cell>
          <cell r="D161">
            <v>41</v>
          </cell>
          <cell r="E161">
            <v>18</v>
          </cell>
          <cell r="F161">
            <v>0</v>
          </cell>
          <cell r="G161" t="str">
            <v>U</v>
          </cell>
          <cell r="H161">
            <v>2</v>
          </cell>
          <cell r="I161">
            <v>6</v>
          </cell>
          <cell r="J161">
            <v>0</v>
          </cell>
          <cell r="K161" t="str">
            <v>T</v>
          </cell>
          <cell r="L161">
            <v>1</v>
          </cell>
          <cell r="M161">
            <v>1</v>
          </cell>
        </row>
        <row r="162">
          <cell r="B162" t="str">
            <v>BARCELONA</v>
          </cell>
          <cell r="C162" t="str">
            <v>VENEZUELA</v>
          </cell>
          <cell r="D162">
            <v>10</v>
          </cell>
          <cell r="E162">
            <v>7</v>
          </cell>
          <cell r="F162">
            <v>0</v>
          </cell>
          <cell r="G162" t="str">
            <v>U</v>
          </cell>
          <cell r="H162">
            <v>64</v>
          </cell>
          <cell r="I162">
            <v>41</v>
          </cell>
          <cell r="J162">
            <v>0</v>
          </cell>
          <cell r="K162" t="str">
            <v>B</v>
          </cell>
          <cell r="L162">
            <v>-4</v>
          </cell>
          <cell r="M162">
            <v>1</v>
          </cell>
        </row>
        <row r="163">
          <cell r="B163" t="str">
            <v>BARDUFOSS</v>
          </cell>
          <cell r="C163" t="str">
            <v>NORWAY</v>
          </cell>
          <cell r="D163">
            <v>69</v>
          </cell>
          <cell r="E163">
            <v>3</v>
          </cell>
          <cell r="F163">
            <v>0</v>
          </cell>
          <cell r="G163" t="str">
            <v>U</v>
          </cell>
          <cell r="H163">
            <v>18</v>
          </cell>
          <cell r="I163">
            <v>32</v>
          </cell>
          <cell r="J163">
            <v>0</v>
          </cell>
          <cell r="K163" t="str">
            <v>T</v>
          </cell>
          <cell r="L163">
            <v>1</v>
          </cell>
          <cell r="M163">
            <v>1</v>
          </cell>
        </row>
        <row r="164">
          <cell r="B164" t="str">
            <v>BARI</v>
          </cell>
          <cell r="C164" t="str">
            <v>ITALY</v>
          </cell>
          <cell r="D164">
            <v>41</v>
          </cell>
          <cell r="E164">
            <v>8</v>
          </cell>
          <cell r="F164">
            <v>0</v>
          </cell>
          <cell r="G164" t="str">
            <v>U</v>
          </cell>
          <cell r="H164">
            <v>16</v>
          </cell>
          <cell r="I164">
            <v>47</v>
          </cell>
          <cell r="J164">
            <v>0</v>
          </cell>
          <cell r="K164" t="str">
            <v>T</v>
          </cell>
          <cell r="L164">
            <v>1</v>
          </cell>
          <cell r="M164">
            <v>1</v>
          </cell>
        </row>
        <row r="165">
          <cell r="B165" t="str">
            <v>BARQUISIMETO</v>
          </cell>
          <cell r="C165" t="str">
            <v>VENEZUELA</v>
          </cell>
          <cell r="D165">
            <v>10</v>
          </cell>
          <cell r="E165">
            <v>3</v>
          </cell>
          <cell r="F165">
            <v>0</v>
          </cell>
          <cell r="G165" t="str">
            <v>U</v>
          </cell>
          <cell r="H165">
            <v>69</v>
          </cell>
          <cell r="I165">
            <v>21</v>
          </cell>
          <cell r="J165">
            <v>0</v>
          </cell>
          <cell r="K165" t="str">
            <v>B</v>
          </cell>
          <cell r="L165">
            <v>-4</v>
          </cell>
          <cell r="M165">
            <v>1</v>
          </cell>
        </row>
        <row r="166">
          <cell r="B166" t="str">
            <v>BARROW</v>
          </cell>
          <cell r="C166" t="str">
            <v>USA (AK)</v>
          </cell>
          <cell r="D166">
            <v>71</v>
          </cell>
          <cell r="E166">
            <v>17</v>
          </cell>
          <cell r="F166">
            <v>0</v>
          </cell>
          <cell r="G166" t="str">
            <v>U</v>
          </cell>
          <cell r="H166">
            <v>156</v>
          </cell>
          <cell r="I166">
            <v>46</v>
          </cell>
          <cell r="J166">
            <v>0</v>
          </cell>
          <cell r="K166" t="str">
            <v>B</v>
          </cell>
          <cell r="L166">
            <v>-9</v>
          </cell>
          <cell r="M166">
            <v>1</v>
          </cell>
        </row>
        <row r="167">
          <cell r="B167" t="str">
            <v>BARTLESVILLE</v>
          </cell>
          <cell r="C167" t="str">
            <v>USA (OK)</v>
          </cell>
          <cell r="D167">
            <v>36</v>
          </cell>
          <cell r="E167">
            <v>46</v>
          </cell>
          <cell r="F167">
            <v>0</v>
          </cell>
          <cell r="G167" t="str">
            <v>U</v>
          </cell>
          <cell r="H167">
            <v>96</v>
          </cell>
          <cell r="I167">
            <v>1</v>
          </cell>
          <cell r="J167">
            <v>0</v>
          </cell>
          <cell r="K167" t="str">
            <v>B</v>
          </cell>
          <cell r="L167">
            <v>-6</v>
          </cell>
          <cell r="M167">
            <v>1</v>
          </cell>
        </row>
        <row r="168">
          <cell r="B168" t="str">
            <v>BARZAYN</v>
          </cell>
          <cell r="C168" t="str">
            <v>SAUDI ARABIA</v>
          </cell>
          <cell r="D168">
            <v>18</v>
          </cell>
          <cell r="E168">
            <v>12</v>
          </cell>
          <cell r="F168">
            <v>0</v>
          </cell>
          <cell r="G168" t="str">
            <v>U</v>
          </cell>
          <cell r="H168">
            <v>42</v>
          </cell>
          <cell r="I168">
            <v>48</v>
          </cell>
          <cell r="J168">
            <v>0</v>
          </cell>
          <cell r="K168" t="str">
            <v>T</v>
          </cell>
          <cell r="L168">
            <v>3</v>
          </cell>
          <cell r="M168">
            <v>1</v>
          </cell>
        </row>
        <row r="169">
          <cell r="B169" t="str">
            <v>BASLE</v>
          </cell>
          <cell r="C169" t="str">
            <v>SWITZERLAND</v>
          </cell>
          <cell r="D169">
            <v>47</v>
          </cell>
          <cell r="E169">
            <v>35</v>
          </cell>
          <cell r="F169">
            <v>0</v>
          </cell>
          <cell r="G169" t="str">
            <v>U</v>
          </cell>
          <cell r="H169">
            <v>7</v>
          </cell>
          <cell r="I169">
            <v>32</v>
          </cell>
          <cell r="J169">
            <v>0</v>
          </cell>
          <cell r="K169" t="str">
            <v>T</v>
          </cell>
          <cell r="L169">
            <v>1</v>
          </cell>
          <cell r="M169">
            <v>1</v>
          </cell>
        </row>
        <row r="170">
          <cell r="B170" t="str">
            <v>BASRA</v>
          </cell>
          <cell r="C170" t="str">
            <v>IRAQ</v>
          </cell>
          <cell r="D170">
            <v>30</v>
          </cell>
          <cell r="E170">
            <v>30</v>
          </cell>
          <cell r="F170">
            <v>0</v>
          </cell>
          <cell r="G170" t="str">
            <v>U</v>
          </cell>
          <cell r="H170">
            <v>47</v>
          </cell>
          <cell r="I170">
            <v>50</v>
          </cell>
          <cell r="J170">
            <v>0</v>
          </cell>
          <cell r="K170" t="str">
            <v>T</v>
          </cell>
          <cell r="L170">
            <v>3</v>
          </cell>
          <cell r="M170">
            <v>1</v>
          </cell>
        </row>
        <row r="171">
          <cell r="B171" t="str">
            <v>BASTIA</v>
          </cell>
          <cell r="C171" t="str">
            <v>CORSICA  FRA</v>
          </cell>
          <cell r="D171">
            <v>42</v>
          </cell>
          <cell r="E171">
            <v>33</v>
          </cell>
          <cell r="F171">
            <v>0</v>
          </cell>
          <cell r="G171" t="str">
            <v>U</v>
          </cell>
          <cell r="H171">
            <v>9</v>
          </cell>
          <cell r="I171">
            <v>29</v>
          </cell>
          <cell r="J171">
            <v>0</v>
          </cell>
          <cell r="K171" t="str">
            <v>T</v>
          </cell>
          <cell r="L171">
            <v>1</v>
          </cell>
          <cell r="M171">
            <v>1</v>
          </cell>
        </row>
        <row r="172">
          <cell r="B172" t="str">
            <v>BATA</v>
          </cell>
          <cell r="C172" t="str">
            <v>EQUATORIAL GUINEA</v>
          </cell>
          <cell r="D172">
            <v>1</v>
          </cell>
          <cell r="E172">
            <v>54</v>
          </cell>
          <cell r="F172">
            <v>0</v>
          </cell>
          <cell r="G172" t="str">
            <v>U</v>
          </cell>
          <cell r="H172">
            <v>9</v>
          </cell>
          <cell r="I172">
            <v>48</v>
          </cell>
          <cell r="J172">
            <v>0</v>
          </cell>
          <cell r="K172" t="str">
            <v>T</v>
          </cell>
          <cell r="L172">
            <v>1</v>
          </cell>
          <cell r="M172">
            <v>1</v>
          </cell>
        </row>
        <row r="173">
          <cell r="B173" t="str">
            <v>BATANG</v>
          </cell>
          <cell r="C173" t="str">
            <v>INDONESIA</v>
          </cell>
          <cell r="D173">
            <v>6</v>
          </cell>
          <cell r="E173">
            <v>56</v>
          </cell>
          <cell r="F173">
            <v>0</v>
          </cell>
          <cell r="G173" t="str">
            <v>S</v>
          </cell>
          <cell r="H173">
            <v>109</v>
          </cell>
          <cell r="I173">
            <v>43</v>
          </cell>
          <cell r="J173">
            <v>0</v>
          </cell>
          <cell r="K173" t="str">
            <v>T</v>
          </cell>
          <cell r="L173">
            <v>7</v>
          </cell>
          <cell r="M173">
            <v>10</v>
          </cell>
        </row>
        <row r="174">
          <cell r="B174" t="str">
            <v>BATESVILLE</v>
          </cell>
          <cell r="C174" t="str">
            <v>USA (AR)</v>
          </cell>
          <cell r="D174">
            <v>35</v>
          </cell>
          <cell r="E174">
            <v>44</v>
          </cell>
          <cell r="F174">
            <v>0</v>
          </cell>
          <cell r="G174" t="str">
            <v>U</v>
          </cell>
          <cell r="H174">
            <v>91</v>
          </cell>
          <cell r="I174">
            <v>38</v>
          </cell>
          <cell r="J174">
            <v>0</v>
          </cell>
          <cell r="K174" t="str">
            <v>B</v>
          </cell>
          <cell r="L174">
            <v>-6</v>
          </cell>
          <cell r="M174">
            <v>1</v>
          </cell>
        </row>
        <row r="175">
          <cell r="B175" t="str">
            <v>BATTLE CREEK</v>
          </cell>
          <cell r="C175" t="str">
            <v>USA (MI)</v>
          </cell>
          <cell r="D175">
            <v>42</v>
          </cell>
          <cell r="E175">
            <v>19</v>
          </cell>
          <cell r="F175">
            <v>0</v>
          </cell>
          <cell r="G175" t="str">
            <v>U</v>
          </cell>
          <cell r="H175">
            <v>85</v>
          </cell>
          <cell r="I175">
            <v>15</v>
          </cell>
          <cell r="J175">
            <v>0</v>
          </cell>
          <cell r="K175" t="str">
            <v>B</v>
          </cell>
          <cell r="L175">
            <v>-5</v>
          </cell>
          <cell r="M175">
            <v>1</v>
          </cell>
        </row>
        <row r="176">
          <cell r="B176" t="str">
            <v>BATURAJA</v>
          </cell>
          <cell r="C176" t="str">
            <v>INDONESIA</v>
          </cell>
          <cell r="D176">
            <v>4</v>
          </cell>
          <cell r="E176">
            <v>7</v>
          </cell>
          <cell r="F176">
            <v>0</v>
          </cell>
          <cell r="G176" t="str">
            <v>S</v>
          </cell>
          <cell r="H176">
            <v>104</v>
          </cell>
          <cell r="I176">
            <v>12</v>
          </cell>
          <cell r="J176">
            <v>0</v>
          </cell>
          <cell r="K176" t="str">
            <v>T</v>
          </cell>
          <cell r="L176">
            <v>7</v>
          </cell>
          <cell r="M176">
            <v>10</v>
          </cell>
        </row>
        <row r="177">
          <cell r="B177" t="str">
            <v>BATUSANGKAR</v>
          </cell>
          <cell r="C177" t="str">
            <v>INDONESIA</v>
          </cell>
          <cell r="D177">
            <v>0</v>
          </cell>
          <cell r="E177">
            <v>27</v>
          </cell>
          <cell r="F177">
            <v>0</v>
          </cell>
          <cell r="G177" t="str">
            <v>S</v>
          </cell>
          <cell r="H177">
            <v>100</v>
          </cell>
          <cell r="I177">
            <v>34</v>
          </cell>
          <cell r="J177">
            <v>0</v>
          </cell>
          <cell r="K177" t="str">
            <v>T</v>
          </cell>
          <cell r="L177">
            <v>7</v>
          </cell>
          <cell r="M177">
            <v>10</v>
          </cell>
        </row>
        <row r="178">
          <cell r="B178" t="str">
            <v>BAUBAU</v>
          </cell>
          <cell r="C178" t="str">
            <v>INDONESIA</v>
          </cell>
          <cell r="D178">
            <v>5</v>
          </cell>
          <cell r="E178">
            <v>30</v>
          </cell>
          <cell r="F178">
            <v>0</v>
          </cell>
          <cell r="G178" t="str">
            <v>S</v>
          </cell>
          <cell r="H178">
            <v>122</v>
          </cell>
          <cell r="I178">
            <v>39</v>
          </cell>
          <cell r="J178">
            <v>0</v>
          </cell>
          <cell r="K178" t="str">
            <v>T</v>
          </cell>
          <cell r="L178">
            <v>8</v>
          </cell>
          <cell r="M178">
            <v>10</v>
          </cell>
        </row>
        <row r="179">
          <cell r="B179" t="str">
            <v>BAUDETTE</v>
          </cell>
          <cell r="C179" t="str">
            <v>USA (MN)</v>
          </cell>
          <cell r="D179">
            <v>48</v>
          </cell>
          <cell r="E179">
            <v>43</v>
          </cell>
          <cell r="F179">
            <v>0</v>
          </cell>
          <cell r="G179" t="str">
            <v>U</v>
          </cell>
          <cell r="H179">
            <v>94</v>
          </cell>
          <cell r="I179">
            <v>36</v>
          </cell>
          <cell r="J179">
            <v>0</v>
          </cell>
          <cell r="K179" t="str">
            <v>B</v>
          </cell>
          <cell r="L179">
            <v>-6</v>
          </cell>
          <cell r="M179">
            <v>1</v>
          </cell>
        </row>
        <row r="180">
          <cell r="B180" t="str">
            <v>BAYER</v>
          </cell>
          <cell r="C180" t="str">
            <v>JORDAN</v>
          </cell>
          <cell r="D180">
            <v>30</v>
          </cell>
          <cell r="E180">
            <v>46</v>
          </cell>
          <cell r="F180">
            <v>0</v>
          </cell>
          <cell r="G180" t="str">
            <v>U</v>
          </cell>
          <cell r="H180">
            <v>36</v>
          </cell>
          <cell r="I180">
            <v>41</v>
          </cell>
          <cell r="J180">
            <v>0</v>
          </cell>
          <cell r="K180" t="str">
            <v>T</v>
          </cell>
          <cell r="L180">
            <v>2</v>
          </cell>
          <cell r="M180">
            <v>880</v>
          </cell>
        </row>
        <row r="181">
          <cell r="B181" t="str">
            <v>BEATRICE</v>
          </cell>
          <cell r="C181" t="str">
            <v>USA (NE)</v>
          </cell>
          <cell r="D181">
            <v>40</v>
          </cell>
          <cell r="E181">
            <v>18</v>
          </cell>
          <cell r="F181">
            <v>0</v>
          </cell>
          <cell r="G181" t="str">
            <v>U</v>
          </cell>
          <cell r="H181">
            <v>96</v>
          </cell>
          <cell r="I181">
            <v>45</v>
          </cell>
          <cell r="J181">
            <v>0</v>
          </cell>
          <cell r="K181" t="str">
            <v>B</v>
          </cell>
          <cell r="L181">
            <v>-6</v>
          </cell>
          <cell r="M181">
            <v>1</v>
          </cell>
        </row>
        <row r="182">
          <cell r="B182" t="str">
            <v>BEAUMONT</v>
          </cell>
          <cell r="C182" t="str">
            <v>USA (TX)</v>
          </cell>
          <cell r="D182">
            <v>29</v>
          </cell>
          <cell r="E182">
            <v>57</v>
          </cell>
          <cell r="F182">
            <v>0</v>
          </cell>
          <cell r="G182" t="str">
            <v>U</v>
          </cell>
          <cell r="H182">
            <v>94</v>
          </cell>
          <cell r="I182">
            <v>1</v>
          </cell>
          <cell r="J182">
            <v>0</v>
          </cell>
          <cell r="K182" t="str">
            <v>B</v>
          </cell>
          <cell r="L182">
            <v>-6</v>
          </cell>
          <cell r="M182">
            <v>1</v>
          </cell>
        </row>
        <row r="183">
          <cell r="B183" t="str">
            <v>BEAUVAIS</v>
          </cell>
          <cell r="C183" t="str">
            <v>FRANCE</v>
          </cell>
          <cell r="D183">
            <v>49</v>
          </cell>
          <cell r="E183">
            <v>27</v>
          </cell>
          <cell r="F183">
            <v>0</v>
          </cell>
          <cell r="G183" t="str">
            <v>U</v>
          </cell>
          <cell r="H183">
            <v>2</v>
          </cell>
          <cell r="I183">
            <v>7</v>
          </cell>
          <cell r="J183">
            <v>0</v>
          </cell>
          <cell r="K183" t="str">
            <v>T</v>
          </cell>
          <cell r="L183">
            <v>1</v>
          </cell>
          <cell r="M183">
            <v>1</v>
          </cell>
        </row>
        <row r="184">
          <cell r="B184" t="str">
            <v>BECHAR</v>
          </cell>
          <cell r="C184" t="str">
            <v>ALGERIA</v>
          </cell>
          <cell r="D184">
            <v>31</v>
          </cell>
          <cell r="E184">
            <v>39</v>
          </cell>
          <cell r="F184">
            <v>0</v>
          </cell>
          <cell r="G184" t="str">
            <v>U</v>
          </cell>
          <cell r="H184">
            <v>2</v>
          </cell>
          <cell r="I184">
            <v>16</v>
          </cell>
          <cell r="J184">
            <v>0</v>
          </cell>
          <cell r="K184" t="str">
            <v>B</v>
          </cell>
          <cell r="L184">
            <v>1</v>
          </cell>
          <cell r="M184">
            <v>1</v>
          </cell>
        </row>
        <row r="185">
          <cell r="B185" t="str">
            <v>BECKLEY</v>
          </cell>
          <cell r="C185" t="str">
            <v>USA (WV)</v>
          </cell>
          <cell r="D185">
            <v>37</v>
          </cell>
          <cell r="E185">
            <v>47</v>
          </cell>
          <cell r="F185">
            <v>0</v>
          </cell>
          <cell r="G185" t="str">
            <v>U</v>
          </cell>
          <cell r="H185">
            <v>81</v>
          </cell>
          <cell r="I185">
            <v>7</v>
          </cell>
          <cell r="J185">
            <v>0</v>
          </cell>
          <cell r="K185" t="str">
            <v>B</v>
          </cell>
          <cell r="L185">
            <v>-5</v>
          </cell>
          <cell r="M185">
            <v>1</v>
          </cell>
        </row>
        <row r="186">
          <cell r="B186" t="str">
            <v>BEDFORD</v>
          </cell>
          <cell r="C186" t="str">
            <v>USA (MA)</v>
          </cell>
          <cell r="D186">
            <v>42</v>
          </cell>
          <cell r="E186">
            <v>28</v>
          </cell>
          <cell r="F186">
            <v>0</v>
          </cell>
          <cell r="G186" t="str">
            <v>U</v>
          </cell>
          <cell r="H186">
            <v>71</v>
          </cell>
          <cell r="I186">
            <v>17</v>
          </cell>
          <cell r="J186">
            <v>0</v>
          </cell>
          <cell r="K186" t="str">
            <v>B</v>
          </cell>
          <cell r="L186">
            <v>-5</v>
          </cell>
          <cell r="M186">
            <v>1</v>
          </cell>
        </row>
        <row r="187">
          <cell r="B187" t="str">
            <v>BEIJING</v>
          </cell>
          <cell r="C187" t="str">
            <v>CHINA</v>
          </cell>
          <cell r="D187">
            <v>40</v>
          </cell>
          <cell r="E187">
            <v>4</v>
          </cell>
          <cell r="F187">
            <v>0</v>
          </cell>
          <cell r="G187" t="str">
            <v>U</v>
          </cell>
          <cell r="H187">
            <v>116</v>
          </cell>
          <cell r="I187">
            <v>36</v>
          </cell>
          <cell r="J187">
            <v>0</v>
          </cell>
          <cell r="K187" t="str">
            <v>T</v>
          </cell>
          <cell r="L187">
            <v>8</v>
          </cell>
          <cell r="M187">
            <v>1</v>
          </cell>
        </row>
        <row r="188">
          <cell r="B188" t="str">
            <v>BEIRA</v>
          </cell>
          <cell r="C188" t="str">
            <v>MOZAMBIQUE</v>
          </cell>
          <cell r="D188">
            <v>19</v>
          </cell>
          <cell r="E188">
            <v>48</v>
          </cell>
          <cell r="F188">
            <v>0</v>
          </cell>
          <cell r="G188" t="str">
            <v>S</v>
          </cell>
          <cell r="H188">
            <v>34</v>
          </cell>
          <cell r="I188">
            <v>55</v>
          </cell>
          <cell r="J188">
            <v>0</v>
          </cell>
          <cell r="K188" t="str">
            <v>T</v>
          </cell>
          <cell r="L188">
            <v>2</v>
          </cell>
          <cell r="M188">
            <v>1</v>
          </cell>
        </row>
        <row r="189">
          <cell r="B189" t="str">
            <v>BEIRUT</v>
          </cell>
          <cell r="C189" t="str">
            <v>LEBANON</v>
          </cell>
          <cell r="D189">
            <v>33</v>
          </cell>
          <cell r="E189">
            <v>49</v>
          </cell>
          <cell r="F189">
            <v>0</v>
          </cell>
          <cell r="G189" t="str">
            <v>U</v>
          </cell>
          <cell r="H189">
            <v>35</v>
          </cell>
          <cell r="I189">
            <v>29</v>
          </cell>
          <cell r="J189">
            <v>0</v>
          </cell>
          <cell r="K189" t="str">
            <v>T</v>
          </cell>
          <cell r="L189">
            <v>2</v>
          </cell>
          <cell r="M189">
            <v>1</v>
          </cell>
        </row>
        <row r="190">
          <cell r="B190" t="str">
            <v>BEKASI</v>
          </cell>
          <cell r="C190" t="str">
            <v>INDONESIA</v>
          </cell>
          <cell r="D190">
            <v>6</v>
          </cell>
          <cell r="E190">
            <v>19</v>
          </cell>
          <cell r="F190">
            <v>0</v>
          </cell>
          <cell r="G190" t="str">
            <v>S</v>
          </cell>
          <cell r="H190">
            <v>107</v>
          </cell>
          <cell r="I190">
            <v>0</v>
          </cell>
          <cell r="J190">
            <v>0</v>
          </cell>
          <cell r="K190" t="str">
            <v>T</v>
          </cell>
          <cell r="L190">
            <v>7</v>
          </cell>
          <cell r="M190">
            <v>10</v>
          </cell>
        </row>
        <row r="191">
          <cell r="B191" t="str">
            <v>BELEM</v>
          </cell>
          <cell r="C191" t="str">
            <v>BRAZIL</v>
          </cell>
          <cell r="D191">
            <v>1</v>
          </cell>
          <cell r="E191">
            <v>23</v>
          </cell>
          <cell r="F191">
            <v>0</v>
          </cell>
          <cell r="G191" t="str">
            <v>S</v>
          </cell>
          <cell r="H191">
            <v>48</v>
          </cell>
          <cell r="I191">
            <v>29</v>
          </cell>
          <cell r="J191">
            <v>0</v>
          </cell>
          <cell r="K191" t="str">
            <v>B</v>
          </cell>
          <cell r="L191">
            <v>-3</v>
          </cell>
          <cell r="M191">
            <v>1</v>
          </cell>
        </row>
        <row r="192">
          <cell r="B192" t="str">
            <v>BELFAST</v>
          </cell>
          <cell r="C192" t="str">
            <v>UK</v>
          </cell>
          <cell r="D192">
            <v>54</v>
          </cell>
          <cell r="E192">
            <v>39</v>
          </cell>
          <cell r="F192">
            <v>0</v>
          </cell>
          <cell r="G192" t="str">
            <v>U</v>
          </cell>
          <cell r="H192">
            <v>6</v>
          </cell>
          <cell r="I192">
            <v>14</v>
          </cell>
          <cell r="J192">
            <v>0</v>
          </cell>
          <cell r="K192" t="str">
            <v>B</v>
          </cell>
          <cell r="L192">
            <v>0</v>
          </cell>
          <cell r="M192">
            <v>1</v>
          </cell>
        </row>
        <row r="193">
          <cell r="B193" t="str">
            <v>BELFORT</v>
          </cell>
          <cell r="C193" t="str">
            <v>FRANCE</v>
          </cell>
          <cell r="D193">
            <v>47</v>
          </cell>
          <cell r="E193">
            <v>39</v>
          </cell>
          <cell r="F193">
            <v>0</v>
          </cell>
          <cell r="G193" t="str">
            <v>U</v>
          </cell>
          <cell r="H193">
            <v>7</v>
          </cell>
          <cell r="I193">
            <v>1</v>
          </cell>
          <cell r="J193">
            <v>0</v>
          </cell>
          <cell r="K193" t="str">
            <v>T</v>
          </cell>
          <cell r="L193">
            <v>1</v>
          </cell>
          <cell r="M193">
            <v>1</v>
          </cell>
        </row>
        <row r="194">
          <cell r="B194" t="str">
            <v>BELGRADE</v>
          </cell>
          <cell r="C194" t="str">
            <v>YUGOSLAVIA</v>
          </cell>
          <cell r="D194">
            <v>44</v>
          </cell>
          <cell r="E194">
            <v>49</v>
          </cell>
          <cell r="F194">
            <v>0</v>
          </cell>
          <cell r="G194" t="str">
            <v>U</v>
          </cell>
          <cell r="H194">
            <v>20</v>
          </cell>
          <cell r="I194">
            <v>19</v>
          </cell>
          <cell r="J194">
            <v>0</v>
          </cell>
          <cell r="K194" t="str">
            <v>T</v>
          </cell>
          <cell r="L194">
            <v>1</v>
          </cell>
          <cell r="M194">
            <v>1</v>
          </cell>
        </row>
        <row r="195">
          <cell r="B195" t="str">
            <v>BELLEVILLE</v>
          </cell>
          <cell r="C195" t="str">
            <v>USA (IL)</v>
          </cell>
          <cell r="D195">
            <v>38</v>
          </cell>
          <cell r="E195">
            <v>33</v>
          </cell>
          <cell r="F195">
            <v>0</v>
          </cell>
          <cell r="G195" t="str">
            <v>U</v>
          </cell>
          <cell r="H195">
            <v>89</v>
          </cell>
          <cell r="I195">
            <v>51</v>
          </cell>
          <cell r="J195">
            <v>0</v>
          </cell>
          <cell r="K195" t="str">
            <v>B</v>
          </cell>
          <cell r="L195">
            <v>-6</v>
          </cell>
          <cell r="M195">
            <v>1</v>
          </cell>
        </row>
        <row r="196">
          <cell r="B196" t="str">
            <v>BELLINGHAM</v>
          </cell>
          <cell r="C196" t="str">
            <v>USA (WA)</v>
          </cell>
          <cell r="D196">
            <v>48</v>
          </cell>
          <cell r="E196">
            <v>48</v>
          </cell>
          <cell r="F196">
            <v>0</v>
          </cell>
          <cell r="G196" t="str">
            <v>U</v>
          </cell>
          <cell r="H196">
            <v>122</v>
          </cell>
          <cell r="I196">
            <v>32</v>
          </cell>
          <cell r="J196">
            <v>0</v>
          </cell>
          <cell r="K196" t="str">
            <v>B</v>
          </cell>
          <cell r="L196">
            <v>-8</v>
          </cell>
          <cell r="M196">
            <v>1</v>
          </cell>
        </row>
        <row r="197">
          <cell r="B197" t="str">
            <v>BELMAR</v>
          </cell>
          <cell r="C197" t="str">
            <v>USA (NJ)</v>
          </cell>
          <cell r="D197">
            <v>40</v>
          </cell>
          <cell r="E197">
            <v>11</v>
          </cell>
          <cell r="F197">
            <v>0</v>
          </cell>
          <cell r="G197" t="str">
            <v>U</v>
          </cell>
          <cell r="H197">
            <v>74</v>
          </cell>
          <cell r="I197">
            <v>8</v>
          </cell>
          <cell r="J197">
            <v>0</v>
          </cell>
          <cell r="K197" t="str">
            <v>B</v>
          </cell>
          <cell r="L197">
            <v>-5</v>
          </cell>
          <cell r="M197">
            <v>1</v>
          </cell>
        </row>
        <row r="198">
          <cell r="B198" t="str">
            <v>BELO HORIZONTE</v>
          </cell>
          <cell r="C198" t="str">
            <v>BRAZIL</v>
          </cell>
          <cell r="D198">
            <v>19</v>
          </cell>
          <cell r="E198">
            <v>45</v>
          </cell>
          <cell r="F198">
            <v>0</v>
          </cell>
          <cell r="G198" t="str">
            <v>S</v>
          </cell>
          <cell r="H198">
            <v>43</v>
          </cell>
          <cell r="I198">
            <v>58</v>
          </cell>
          <cell r="J198">
            <v>0</v>
          </cell>
          <cell r="K198" t="str">
            <v>B</v>
          </cell>
          <cell r="L198">
            <v>-3</v>
          </cell>
          <cell r="M198">
            <v>1</v>
          </cell>
        </row>
        <row r="199">
          <cell r="B199" t="str">
            <v>BEMIDJI</v>
          </cell>
          <cell r="C199" t="str">
            <v>USA (MN)</v>
          </cell>
          <cell r="D199">
            <v>47</v>
          </cell>
          <cell r="E199">
            <v>31</v>
          </cell>
          <cell r="F199">
            <v>0</v>
          </cell>
          <cell r="G199" t="str">
            <v>U</v>
          </cell>
          <cell r="H199">
            <v>94</v>
          </cell>
          <cell r="I199">
            <v>56</v>
          </cell>
          <cell r="J199">
            <v>0</v>
          </cell>
          <cell r="K199" t="str">
            <v>B</v>
          </cell>
          <cell r="L199">
            <v>-6</v>
          </cell>
          <cell r="M199">
            <v>1</v>
          </cell>
        </row>
        <row r="200">
          <cell r="B200" t="str">
            <v>BEND</v>
          </cell>
          <cell r="C200" t="str">
            <v>USA (OR)</v>
          </cell>
          <cell r="D200">
            <v>44</v>
          </cell>
          <cell r="E200">
            <v>15</v>
          </cell>
          <cell r="F200">
            <v>0</v>
          </cell>
          <cell r="G200" t="str">
            <v>U</v>
          </cell>
          <cell r="H200">
            <v>121</v>
          </cell>
          <cell r="I200">
            <v>9</v>
          </cell>
          <cell r="J200">
            <v>0</v>
          </cell>
          <cell r="K200" t="str">
            <v>B</v>
          </cell>
          <cell r="L200">
            <v>-8</v>
          </cell>
          <cell r="M200">
            <v>1</v>
          </cell>
        </row>
        <row r="201">
          <cell r="B201" t="str">
            <v>BENGHAZI</v>
          </cell>
          <cell r="C201" t="str">
            <v>LIBYA</v>
          </cell>
          <cell r="D201">
            <v>32</v>
          </cell>
          <cell r="E201">
            <v>6</v>
          </cell>
          <cell r="F201">
            <v>0</v>
          </cell>
          <cell r="G201" t="str">
            <v>U</v>
          </cell>
          <cell r="H201">
            <v>20</v>
          </cell>
          <cell r="I201">
            <v>17</v>
          </cell>
          <cell r="J201">
            <v>0</v>
          </cell>
          <cell r="K201" t="str">
            <v>T</v>
          </cell>
          <cell r="L201">
            <v>2</v>
          </cell>
          <cell r="M201">
            <v>1</v>
          </cell>
        </row>
        <row r="202">
          <cell r="B202" t="str">
            <v>BENGKALIS</v>
          </cell>
          <cell r="C202" t="str">
            <v>INDONESIA</v>
          </cell>
          <cell r="D202">
            <v>1</v>
          </cell>
          <cell r="E202">
            <v>31</v>
          </cell>
          <cell r="F202">
            <v>0</v>
          </cell>
          <cell r="G202" t="str">
            <v>U</v>
          </cell>
          <cell r="H202">
            <v>102</v>
          </cell>
          <cell r="I202">
            <v>8</v>
          </cell>
          <cell r="J202">
            <v>0</v>
          </cell>
          <cell r="K202" t="str">
            <v>T</v>
          </cell>
          <cell r="L202">
            <v>7</v>
          </cell>
          <cell r="M202">
            <v>10</v>
          </cell>
        </row>
        <row r="203">
          <cell r="B203" t="str">
            <v>BENGKULU</v>
          </cell>
          <cell r="C203" t="str">
            <v>INDONESIA</v>
          </cell>
          <cell r="D203">
            <v>3</v>
          </cell>
          <cell r="E203">
            <v>48</v>
          </cell>
          <cell r="F203">
            <v>0</v>
          </cell>
          <cell r="G203" t="str">
            <v>S</v>
          </cell>
          <cell r="H203">
            <v>102</v>
          </cell>
          <cell r="I203">
            <v>15</v>
          </cell>
          <cell r="J203">
            <v>0</v>
          </cell>
          <cell r="K203" t="str">
            <v>T</v>
          </cell>
          <cell r="L203">
            <v>7</v>
          </cell>
          <cell r="M203">
            <v>10</v>
          </cell>
        </row>
        <row r="204">
          <cell r="B204" t="str">
            <v>BENIN CITY</v>
          </cell>
          <cell r="C204" t="str">
            <v>NIGERIA</v>
          </cell>
          <cell r="D204">
            <v>6</v>
          </cell>
          <cell r="E204">
            <v>19</v>
          </cell>
          <cell r="F204">
            <v>0</v>
          </cell>
          <cell r="G204" t="str">
            <v>U</v>
          </cell>
          <cell r="H204">
            <v>5</v>
          </cell>
          <cell r="I204">
            <v>36</v>
          </cell>
          <cell r="J204">
            <v>0</v>
          </cell>
          <cell r="K204" t="str">
            <v>T</v>
          </cell>
          <cell r="L204">
            <v>1</v>
          </cell>
          <cell r="M204">
            <v>1</v>
          </cell>
        </row>
        <row r="205">
          <cell r="B205" t="str">
            <v>BENTON HARBOR</v>
          </cell>
          <cell r="C205" t="str">
            <v>USA (MI)</v>
          </cell>
          <cell r="D205">
            <v>42</v>
          </cell>
          <cell r="E205">
            <v>8</v>
          </cell>
          <cell r="F205">
            <v>0</v>
          </cell>
          <cell r="G205" t="str">
            <v>U</v>
          </cell>
          <cell r="H205">
            <v>86</v>
          </cell>
          <cell r="I205">
            <v>26</v>
          </cell>
          <cell r="J205">
            <v>0</v>
          </cell>
          <cell r="K205" t="str">
            <v>B</v>
          </cell>
          <cell r="L205">
            <v>-5</v>
          </cell>
          <cell r="M205">
            <v>1</v>
          </cell>
        </row>
        <row r="206">
          <cell r="B206" t="str">
            <v>BERGAMO</v>
          </cell>
          <cell r="C206" t="str">
            <v>ITALY</v>
          </cell>
          <cell r="D206">
            <v>45</v>
          </cell>
          <cell r="E206">
            <v>40</v>
          </cell>
          <cell r="F206">
            <v>0</v>
          </cell>
          <cell r="G206" t="str">
            <v>U</v>
          </cell>
          <cell r="H206">
            <v>9</v>
          </cell>
          <cell r="I206">
            <v>42</v>
          </cell>
          <cell r="J206">
            <v>0</v>
          </cell>
          <cell r="K206" t="str">
            <v>T</v>
          </cell>
          <cell r="L206">
            <v>1</v>
          </cell>
          <cell r="M206">
            <v>1</v>
          </cell>
        </row>
        <row r="207">
          <cell r="B207" t="str">
            <v>BERGEN</v>
          </cell>
          <cell r="C207" t="str">
            <v>NORWAY</v>
          </cell>
          <cell r="D207">
            <v>60</v>
          </cell>
          <cell r="E207">
            <v>18</v>
          </cell>
          <cell r="F207">
            <v>0</v>
          </cell>
          <cell r="G207" t="str">
            <v>U</v>
          </cell>
          <cell r="H207">
            <v>5</v>
          </cell>
          <cell r="I207">
            <v>13</v>
          </cell>
          <cell r="J207">
            <v>0</v>
          </cell>
          <cell r="K207" t="str">
            <v>T</v>
          </cell>
          <cell r="L207">
            <v>1</v>
          </cell>
          <cell r="M207">
            <v>1</v>
          </cell>
        </row>
        <row r="208">
          <cell r="B208" t="str">
            <v>BERLIN</v>
          </cell>
          <cell r="C208" t="str">
            <v>GERMANY</v>
          </cell>
          <cell r="D208">
            <v>52</v>
          </cell>
          <cell r="E208">
            <v>34</v>
          </cell>
          <cell r="F208">
            <v>0</v>
          </cell>
          <cell r="G208" t="str">
            <v>U</v>
          </cell>
          <cell r="H208">
            <v>13</v>
          </cell>
          <cell r="I208">
            <v>18</v>
          </cell>
          <cell r="J208">
            <v>0</v>
          </cell>
          <cell r="K208" t="str">
            <v>T</v>
          </cell>
          <cell r="L208">
            <v>1</v>
          </cell>
          <cell r="M208">
            <v>1</v>
          </cell>
        </row>
        <row r="209">
          <cell r="B209" t="str">
            <v>BERLIN</v>
          </cell>
          <cell r="C209" t="str">
            <v>USA (NH)</v>
          </cell>
          <cell r="D209">
            <v>44</v>
          </cell>
          <cell r="E209">
            <v>34</v>
          </cell>
          <cell r="F209">
            <v>0</v>
          </cell>
          <cell r="G209" t="str">
            <v>U</v>
          </cell>
          <cell r="H209">
            <v>71</v>
          </cell>
          <cell r="I209">
            <v>11</v>
          </cell>
          <cell r="J209">
            <v>0</v>
          </cell>
          <cell r="K209" t="str">
            <v>B</v>
          </cell>
          <cell r="L209">
            <v>-5</v>
          </cell>
          <cell r="M209">
            <v>1</v>
          </cell>
        </row>
        <row r="210">
          <cell r="B210" t="str">
            <v>BERN</v>
          </cell>
          <cell r="C210" t="str">
            <v>SWITZERLAND</v>
          </cell>
          <cell r="D210">
            <v>46</v>
          </cell>
          <cell r="E210">
            <v>57</v>
          </cell>
          <cell r="F210">
            <v>0</v>
          </cell>
          <cell r="G210" t="str">
            <v>U</v>
          </cell>
          <cell r="H210">
            <v>7</v>
          </cell>
          <cell r="I210">
            <v>26</v>
          </cell>
          <cell r="J210">
            <v>0</v>
          </cell>
          <cell r="K210" t="str">
            <v>T</v>
          </cell>
          <cell r="L210">
            <v>1</v>
          </cell>
          <cell r="M210">
            <v>1</v>
          </cell>
        </row>
        <row r="211">
          <cell r="B211" t="str">
            <v>BETHEL</v>
          </cell>
          <cell r="C211" t="str">
            <v>USA (AK)</v>
          </cell>
          <cell r="D211">
            <v>60</v>
          </cell>
          <cell r="E211">
            <v>47</v>
          </cell>
          <cell r="F211">
            <v>0</v>
          </cell>
          <cell r="G211" t="str">
            <v>U</v>
          </cell>
          <cell r="H211">
            <v>161</v>
          </cell>
          <cell r="I211">
            <v>50</v>
          </cell>
          <cell r="J211">
            <v>0</v>
          </cell>
          <cell r="K211" t="str">
            <v>B</v>
          </cell>
          <cell r="L211">
            <v>-9</v>
          </cell>
          <cell r="M211">
            <v>1</v>
          </cell>
        </row>
        <row r="212">
          <cell r="B212" t="str">
            <v>BETHLEHEM</v>
          </cell>
          <cell r="C212" t="str">
            <v>PALESTINE</v>
          </cell>
          <cell r="D212">
            <v>31</v>
          </cell>
          <cell r="E212">
            <v>46</v>
          </cell>
          <cell r="F212">
            <v>22</v>
          </cell>
          <cell r="G212" t="str">
            <v>U</v>
          </cell>
          <cell r="H212">
            <v>35</v>
          </cell>
          <cell r="I212">
            <v>11</v>
          </cell>
          <cell r="J212">
            <v>3</v>
          </cell>
          <cell r="K212" t="str">
            <v>T</v>
          </cell>
          <cell r="L212">
            <v>2</v>
          </cell>
          <cell r="M212">
            <v>1</v>
          </cell>
        </row>
        <row r="213">
          <cell r="B213" t="str">
            <v>BEVERLY</v>
          </cell>
          <cell r="C213" t="str">
            <v>USA (MA)</v>
          </cell>
          <cell r="D213">
            <v>42</v>
          </cell>
          <cell r="E213">
            <v>35</v>
          </cell>
          <cell r="F213">
            <v>0</v>
          </cell>
          <cell r="G213" t="str">
            <v>U</v>
          </cell>
          <cell r="H213">
            <v>70</v>
          </cell>
          <cell r="I213">
            <v>55</v>
          </cell>
          <cell r="J213">
            <v>0</v>
          </cell>
          <cell r="K213" t="str">
            <v>B</v>
          </cell>
          <cell r="L213">
            <v>-5</v>
          </cell>
          <cell r="M213">
            <v>1</v>
          </cell>
        </row>
        <row r="214">
          <cell r="B214" t="str">
            <v>BHUJ</v>
          </cell>
          <cell r="C214" t="str">
            <v>INDIA</v>
          </cell>
          <cell r="D214">
            <v>23</v>
          </cell>
          <cell r="E214">
            <v>17</v>
          </cell>
          <cell r="F214">
            <v>0</v>
          </cell>
          <cell r="G214" t="str">
            <v>U</v>
          </cell>
          <cell r="H214">
            <v>69</v>
          </cell>
          <cell r="I214">
            <v>40</v>
          </cell>
          <cell r="J214">
            <v>0</v>
          </cell>
          <cell r="K214" t="str">
            <v>T</v>
          </cell>
          <cell r="L214">
            <v>5</v>
          </cell>
          <cell r="M214">
            <v>1</v>
          </cell>
        </row>
        <row r="215">
          <cell r="B215" t="str">
            <v>BIARRITZ</v>
          </cell>
          <cell r="C215" t="str">
            <v>FRANCE</v>
          </cell>
          <cell r="D215">
            <v>43</v>
          </cell>
          <cell r="E215">
            <v>28</v>
          </cell>
          <cell r="F215">
            <v>0</v>
          </cell>
          <cell r="G215" t="str">
            <v>U</v>
          </cell>
          <cell r="H215">
            <v>1</v>
          </cell>
          <cell r="I215">
            <v>31</v>
          </cell>
          <cell r="J215">
            <v>0</v>
          </cell>
          <cell r="K215" t="str">
            <v>B</v>
          </cell>
          <cell r="L215">
            <v>1</v>
          </cell>
          <cell r="M215">
            <v>1</v>
          </cell>
        </row>
        <row r="216">
          <cell r="B216" t="str">
            <v>BIG DELTA</v>
          </cell>
          <cell r="C216" t="str">
            <v>USA (AK)</v>
          </cell>
          <cell r="D216">
            <v>63</v>
          </cell>
          <cell r="E216">
            <v>60</v>
          </cell>
          <cell r="F216">
            <v>0</v>
          </cell>
          <cell r="G216" t="str">
            <v>U</v>
          </cell>
          <cell r="H216">
            <v>145</v>
          </cell>
          <cell r="I216">
            <v>43</v>
          </cell>
          <cell r="J216">
            <v>0</v>
          </cell>
          <cell r="K216" t="str">
            <v>B</v>
          </cell>
          <cell r="L216">
            <v>-9</v>
          </cell>
          <cell r="M216">
            <v>1</v>
          </cell>
        </row>
        <row r="217">
          <cell r="B217" t="str">
            <v>BILBAO</v>
          </cell>
          <cell r="C217" t="str">
            <v>SPAIN</v>
          </cell>
          <cell r="D217">
            <v>43</v>
          </cell>
          <cell r="E217">
            <v>18</v>
          </cell>
          <cell r="F217">
            <v>0</v>
          </cell>
          <cell r="G217" t="str">
            <v>U</v>
          </cell>
          <cell r="H217">
            <v>2</v>
          </cell>
          <cell r="I217">
            <v>55</v>
          </cell>
          <cell r="J217">
            <v>0</v>
          </cell>
          <cell r="K217" t="str">
            <v>B</v>
          </cell>
          <cell r="L217">
            <v>1</v>
          </cell>
          <cell r="M217">
            <v>1</v>
          </cell>
        </row>
        <row r="218">
          <cell r="B218" t="str">
            <v>BILLINGS</v>
          </cell>
          <cell r="C218" t="str">
            <v>USA (MT)</v>
          </cell>
          <cell r="D218">
            <v>45</v>
          </cell>
          <cell r="E218">
            <v>48</v>
          </cell>
          <cell r="F218">
            <v>0</v>
          </cell>
          <cell r="G218" t="str">
            <v>U</v>
          </cell>
          <cell r="H218">
            <v>108</v>
          </cell>
          <cell r="I218">
            <v>33</v>
          </cell>
          <cell r="J218">
            <v>0</v>
          </cell>
          <cell r="K218" t="str">
            <v>B</v>
          </cell>
          <cell r="L218">
            <v>-7</v>
          </cell>
          <cell r="M218">
            <v>1</v>
          </cell>
        </row>
        <row r="219">
          <cell r="B219" t="str">
            <v>BILLUND</v>
          </cell>
          <cell r="C219" t="str">
            <v>DENMARK</v>
          </cell>
          <cell r="D219">
            <v>55</v>
          </cell>
          <cell r="E219">
            <v>44</v>
          </cell>
          <cell r="F219">
            <v>0</v>
          </cell>
          <cell r="G219" t="str">
            <v>U</v>
          </cell>
          <cell r="H219">
            <v>9</v>
          </cell>
          <cell r="I219">
            <v>9</v>
          </cell>
          <cell r="J219">
            <v>0</v>
          </cell>
          <cell r="K219" t="str">
            <v>T</v>
          </cell>
          <cell r="L219">
            <v>1</v>
          </cell>
          <cell r="M219">
            <v>1</v>
          </cell>
        </row>
        <row r="220">
          <cell r="B220" t="str">
            <v>BILOXI</v>
          </cell>
          <cell r="C220" t="str">
            <v>USA (MS)</v>
          </cell>
          <cell r="D220">
            <v>30</v>
          </cell>
          <cell r="E220">
            <v>25</v>
          </cell>
          <cell r="F220">
            <v>0</v>
          </cell>
          <cell r="G220" t="str">
            <v>U</v>
          </cell>
          <cell r="H220">
            <v>88</v>
          </cell>
          <cell r="I220">
            <v>55</v>
          </cell>
          <cell r="J220">
            <v>0</v>
          </cell>
          <cell r="K220" t="str">
            <v>B</v>
          </cell>
          <cell r="L220">
            <v>-6</v>
          </cell>
          <cell r="M220">
            <v>1</v>
          </cell>
        </row>
        <row r="221">
          <cell r="B221" t="str">
            <v>BIMA</v>
          </cell>
          <cell r="C221" t="str">
            <v>INDONESIA</v>
          </cell>
          <cell r="D221">
            <v>8</v>
          </cell>
          <cell r="E221">
            <v>27</v>
          </cell>
          <cell r="F221">
            <v>0</v>
          </cell>
          <cell r="G221" t="str">
            <v>S</v>
          </cell>
          <cell r="H221">
            <v>118</v>
          </cell>
          <cell r="I221">
            <v>45</v>
          </cell>
          <cell r="J221">
            <v>0</v>
          </cell>
          <cell r="K221" t="str">
            <v>T</v>
          </cell>
          <cell r="L221">
            <v>8</v>
          </cell>
          <cell r="M221">
            <v>10</v>
          </cell>
        </row>
        <row r="222">
          <cell r="B222" t="str">
            <v>BINGHAMTON</v>
          </cell>
          <cell r="C222" t="str">
            <v>USA (NY)</v>
          </cell>
          <cell r="D222">
            <v>42</v>
          </cell>
          <cell r="E222">
            <v>12</v>
          </cell>
          <cell r="F222">
            <v>0</v>
          </cell>
          <cell r="G222" t="str">
            <v>U</v>
          </cell>
          <cell r="H222">
            <v>75</v>
          </cell>
          <cell r="I222">
            <v>58</v>
          </cell>
          <cell r="J222">
            <v>0</v>
          </cell>
          <cell r="K222" t="str">
            <v>B</v>
          </cell>
          <cell r="L222">
            <v>-5</v>
          </cell>
          <cell r="M222">
            <v>1</v>
          </cell>
        </row>
        <row r="223">
          <cell r="B223" t="str">
            <v>BINJAI</v>
          </cell>
          <cell r="C223" t="str">
            <v>INDONESIA</v>
          </cell>
          <cell r="D223">
            <v>9</v>
          </cell>
          <cell r="E223">
            <v>39</v>
          </cell>
          <cell r="F223">
            <v>0</v>
          </cell>
          <cell r="G223" t="str">
            <v>U</v>
          </cell>
          <cell r="H223">
            <v>98</v>
          </cell>
          <cell r="I223">
            <v>27</v>
          </cell>
          <cell r="J223">
            <v>0</v>
          </cell>
          <cell r="K223" t="str">
            <v>T</v>
          </cell>
          <cell r="L223">
            <v>7</v>
          </cell>
          <cell r="M223">
            <v>10</v>
          </cell>
        </row>
        <row r="224">
          <cell r="B224" t="str">
            <v>BIREUN</v>
          </cell>
          <cell r="C224" t="str">
            <v>INDONESIA</v>
          </cell>
          <cell r="D224">
            <v>5</v>
          </cell>
          <cell r="E224">
            <v>17</v>
          </cell>
          <cell r="F224">
            <v>0</v>
          </cell>
          <cell r="G224" t="str">
            <v>U</v>
          </cell>
          <cell r="H224">
            <v>96</v>
          </cell>
          <cell r="I224">
            <v>41</v>
          </cell>
          <cell r="J224">
            <v>0</v>
          </cell>
          <cell r="K224" t="str">
            <v>T</v>
          </cell>
          <cell r="L224">
            <v>7</v>
          </cell>
          <cell r="M224">
            <v>10</v>
          </cell>
        </row>
        <row r="225">
          <cell r="B225" t="str">
            <v>BIRMINGHAM</v>
          </cell>
          <cell r="C225" t="str">
            <v>UK</v>
          </cell>
          <cell r="D225">
            <v>52</v>
          </cell>
          <cell r="E225">
            <v>27</v>
          </cell>
          <cell r="F225">
            <v>0</v>
          </cell>
          <cell r="G225" t="str">
            <v>U</v>
          </cell>
          <cell r="H225">
            <v>1</v>
          </cell>
          <cell r="I225">
            <v>45</v>
          </cell>
          <cell r="J225">
            <v>0</v>
          </cell>
          <cell r="K225" t="str">
            <v>B</v>
          </cell>
          <cell r="L225">
            <v>0</v>
          </cell>
          <cell r="M225">
            <v>1</v>
          </cell>
        </row>
        <row r="226">
          <cell r="B226" t="str">
            <v>BIRMINGHAM</v>
          </cell>
          <cell r="C226" t="str">
            <v>USA (AL)</v>
          </cell>
          <cell r="D226">
            <v>33</v>
          </cell>
          <cell r="E226">
            <v>34</v>
          </cell>
          <cell r="F226">
            <v>0</v>
          </cell>
          <cell r="G226" t="str">
            <v>U</v>
          </cell>
          <cell r="H226">
            <v>86</v>
          </cell>
          <cell r="I226">
            <v>45</v>
          </cell>
          <cell r="J226">
            <v>0</v>
          </cell>
          <cell r="K226" t="str">
            <v>B</v>
          </cell>
          <cell r="L226">
            <v>-6</v>
          </cell>
          <cell r="M226">
            <v>1</v>
          </cell>
        </row>
        <row r="227">
          <cell r="B227" t="str">
            <v>BISHA</v>
          </cell>
          <cell r="C227" t="str">
            <v>SAUDI ARABIA</v>
          </cell>
          <cell r="D227">
            <v>19</v>
          </cell>
          <cell r="E227">
            <v>59</v>
          </cell>
          <cell r="F227">
            <v>0</v>
          </cell>
          <cell r="G227" t="str">
            <v>U</v>
          </cell>
          <cell r="H227">
            <v>42</v>
          </cell>
          <cell r="I227">
            <v>38</v>
          </cell>
          <cell r="J227">
            <v>0</v>
          </cell>
          <cell r="K227" t="str">
            <v>T</v>
          </cell>
          <cell r="L227">
            <v>3</v>
          </cell>
          <cell r="M227">
            <v>1</v>
          </cell>
        </row>
        <row r="228">
          <cell r="B228" t="str">
            <v>BISHOP</v>
          </cell>
          <cell r="C228" t="str">
            <v>USA (CA)</v>
          </cell>
          <cell r="D228">
            <v>37</v>
          </cell>
          <cell r="E228">
            <v>22</v>
          </cell>
          <cell r="F228">
            <v>0</v>
          </cell>
          <cell r="G228" t="str">
            <v>U</v>
          </cell>
          <cell r="H228">
            <v>118</v>
          </cell>
          <cell r="I228">
            <v>22</v>
          </cell>
          <cell r="J228">
            <v>0</v>
          </cell>
          <cell r="K228" t="str">
            <v>B</v>
          </cell>
          <cell r="L228">
            <v>-8</v>
          </cell>
          <cell r="M228">
            <v>1</v>
          </cell>
        </row>
        <row r="229">
          <cell r="B229" t="str">
            <v>BISKRA</v>
          </cell>
          <cell r="C229" t="str">
            <v>ALGERIA</v>
          </cell>
          <cell r="D229">
            <v>34</v>
          </cell>
          <cell r="E229">
            <v>48</v>
          </cell>
          <cell r="F229">
            <v>0</v>
          </cell>
          <cell r="G229" t="str">
            <v>U</v>
          </cell>
          <cell r="H229">
            <v>5</v>
          </cell>
          <cell r="I229">
            <v>44</v>
          </cell>
          <cell r="J229">
            <v>0</v>
          </cell>
          <cell r="K229" t="str">
            <v>T</v>
          </cell>
          <cell r="L229">
            <v>1</v>
          </cell>
          <cell r="M229">
            <v>1</v>
          </cell>
        </row>
        <row r="230">
          <cell r="B230" t="str">
            <v>BISMARCK</v>
          </cell>
          <cell r="C230" t="str">
            <v>USA (ND)</v>
          </cell>
          <cell r="D230">
            <v>46</v>
          </cell>
          <cell r="E230">
            <v>47</v>
          </cell>
          <cell r="F230">
            <v>0</v>
          </cell>
          <cell r="G230" t="str">
            <v>U</v>
          </cell>
          <cell r="H230">
            <v>100</v>
          </cell>
          <cell r="I230">
            <v>45</v>
          </cell>
          <cell r="J230">
            <v>0</v>
          </cell>
          <cell r="K230" t="str">
            <v>B</v>
          </cell>
          <cell r="L230">
            <v>-6</v>
          </cell>
          <cell r="M230">
            <v>1</v>
          </cell>
        </row>
        <row r="231">
          <cell r="B231" t="str">
            <v>BLACKSBURG</v>
          </cell>
          <cell r="C231" t="str">
            <v>USA (VA)</v>
          </cell>
          <cell r="D231">
            <v>37</v>
          </cell>
          <cell r="E231">
            <v>12</v>
          </cell>
          <cell r="F231">
            <v>0</v>
          </cell>
          <cell r="G231" t="str">
            <v>U</v>
          </cell>
          <cell r="H231">
            <v>80</v>
          </cell>
          <cell r="I231">
            <v>24</v>
          </cell>
          <cell r="J231">
            <v>0</v>
          </cell>
          <cell r="K231" t="str">
            <v>B</v>
          </cell>
          <cell r="L231">
            <v>-5</v>
          </cell>
          <cell r="M231">
            <v>1</v>
          </cell>
        </row>
        <row r="232">
          <cell r="B232" t="str">
            <v>BLANDING</v>
          </cell>
          <cell r="C232" t="str">
            <v>USA (UT)</v>
          </cell>
          <cell r="D232">
            <v>37</v>
          </cell>
          <cell r="E232">
            <v>35</v>
          </cell>
          <cell r="F232">
            <v>0</v>
          </cell>
          <cell r="G232" t="str">
            <v>U</v>
          </cell>
          <cell r="H232">
            <v>109</v>
          </cell>
          <cell r="I232">
            <v>29</v>
          </cell>
          <cell r="J232">
            <v>0</v>
          </cell>
          <cell r="K232" t="str">
            <v>B</v>
          </cell>
          <cell r="L232">
            <v>-7</v>
          </cell>
          <cell r="M232">
            <v>1</v>
          </cell>
        </row>
        <row r="233">
          <cell r="B233" t="str">
            <v>BLANGKAJEREN</v>
          </cell>
          <cell r="C233" t="str">
            <v>INDONESIA</v>
          </cell>
          <cell r="D233">
            <v>4</v>
          </cell>
          <cell r="E233">
            <v>2</v>
          </cell>
          <cell r="F233">
            <v>0</v>
          </cell>
          <cell r="G233" t="str">
            <v>U</v>
          </cell>
          <cell r="H233">
            <v>97</v>
          </cell>
          <cell r="I233">
            <v>18</v>
          </cell>
          <cell r="J233">
            <v>0</v>
          </cell>
          <cell r="K233" t="str">
            <v>T</v>
          </cell>
          <cell r="L233">
            <v>7</v>
          </cell>
          <cell r="M233">
            <v>10</v>
          </cell>
        </row>
        <row r="234">
          <cell r="B234" t="str">
            <v>BLANTYRE</v>
          </cell>
          <cell r="C234" t="str">
            <v>MALAWI</v>
          </cell>
          <cell r="D234">
            <v>15</v>
          </cell>
          <cell r="E234">
            <v>40</v>
          </cell>
          <cell r="F234">
            <v>0</v>
          </cell>
          <cell r="G234" t="str">
            <v>S</v>
          </cell>
          <cell r="H234">
            <v>34</v>
          </cell>
          <cell r="I234">
            <v>58</v>
          </cell>
          <cell r="J234">
            <v>0</v>
          </cell>
          <cell r="K234" t="str">
            <v>T</v>
          </cell>
          <cell r="L234">
            <v>2</v>
          </cell>
          <cell r="M234">
            <v>1</v>
          </cell>
        </row>
        <row r="235">
          <cell r="B235" t="str">
            <v>BLEGA</v>
          </cell>
          <cell r="C235" t="str">
            <v>INDONESIA</v>
          </cell>
          <cell r="D235">
            <v>7</v>
          </cell>
          <cell r="E235">
            <v>6</v>
          </cell>
          <cell r="F235">
            <v>0</v>
          </cell>
          <cell r="G235" t="str">
            <v>S</v>
          </cell>
          <cell r="H235">
            <v>113</v>
          </cell>
          <cell r="I235">
            <v>7</v>
          </cell>
          <cell r="J235">
            <v>0</v>
          </cell>
          <cell r="K235" t="str">
            <v>T</v>
          </cell>
          <cell r="L235">
            <v>7</v>
          </cell>
          <cell r="M235">
            <v>10</v>
          </cell>
        </row>
        <row r="236">
          <cell r="B236" t="str">
            <v>BLITAR</v>
          </cell>
          <cell r="C236" t="str">
            <v>INDONESIA</v>
          </cell>
          <cell r="D236">
            <v>8</v>
          </cell>
          <cell r="E236">
            <v>6</v>
          </cell>
          <cell r="F236">
            <v>0</v>
          </cell>
          <cell r="G236" t="str">
            <v>S</v>
          </cell>
          <cell r="H236">
            <v>112</v>
          </cell>
          <cell r="I236">
            <v>9</v>
          </cell>
          <cell r="J236">
            <v>0</v>
          </cell>
          <cell r="K236" t="str">
            <v>T</v>
          </cell>
          <cell r="L236">
            <v>7</v>
          </cell>
          <cell r="M236">
            <v>10</v>
          </cell>
        </row>
        <row r="237">
          <cell r="B237" t="str">
            <v>BLOEMFONTEIN</v>
          </cell>
          <cell r="C237" t="str">
            <v>SOUTH AFRICA</v>
          </cell>
          <cell r="D237">
            <v>29</v>
          </cell>
          <cell r="E237">
            <v>6</v>
          </cell>
          <cell r="F237">
            <v>0</v>
          </cell>
          <cell r="G237" t="str">
            <v>S</v>
          </cell>
          <cell r="H237">
            <v>26</v>
          </cell>
          <cell r="I237">
            <v>18</v>
          </cell>
          <cell r="J237">
            <v>0</v>
          </cell>
          <cell r="K237" t="str">
            <v>T</v>
          </cell>
          <cell r="L237">
            <v>2</v>
          </cell>
          <cell r="M237">
            <v>1</v>
          </cell>
        </row>
        <row r="238">
          <cell r="B238" t="str">
            <v>BLOOMINGTON</v>
          </cell>
          <cell r="C238" t="str">
            <v>USA (IL)</v>
          </cell>
          <cell r="D238">
            <v>40</v>
          </cell>
          <cell r="E238">
            <v>29</v>
          </cell>
          <cell r="F238">
            <v>0</v>
          </cell>
          <cell r="G238" t="str">
            <v>U</v>
          </cell>
          <cell r="H238">
            <v>88</v>
          </cell>
          <cell r="I238">
            <v>56</v>
          </cell>
          <cell r="J238">
            <v>0</v>
          </cell>
          <cell r="K238" t="str">
            <v>B</v>
          </cell>
          <cell r="L238">
            <v>-6</v>
          </cell>
          <cell r="M238">
            <v>1</v>
          </cell>
        </row>
        <row r="239">
          <cell r="B239" t="str">
            <v>BLOOMINGTON</v>
          </cell>
          <cell r="C239" t="str">
            <v>USA (IN)</v>
          </cell>
          <cell r="D239">
            <v>39</v>
          </cell>
          <cell r="E239">
            <v>8</v>
          </cell>
          <cell r="F239">
            <v>0</v>
          </cell>
          <cell r="G239" t="str">
            <v>U</v>
          </cell>
          <cell r="H239">
            <v>86</v>
          </cell>
          <cell r="I239">
            <v>37</v>
          </cell>
          <cell r="J239">
            <v>0</v>
          </cell>
          <cell r="K239" t="str">
            <v>B</v>
          </cell>
          <cell r="L239">
            <v>-5</v>
          </cell>
          <cell r="M239">
            <v>1</v>
          </cell>
        </row>
        <row r="240">
          <cell r="B240" t="str">
            <v>BLORA</v>
          </cell>
          <cell r="C240" t="str">
            <v>INDONESIA</v>
          </cell>
          <cell r="D240">
            <v>6</v>
          </cell>
          <cell r="E240">
            <v>58</v>
          </cell>
          <cell r="F240">
            <v>0</v>
          </cell>
          <cell r="G240" t="str">
            <v>S</v>
          </cell>
          <cell r="H240">
            <v>111</v>
          </cell>
          <cell r="I240">
            <v>25</v>
          </cell>
          <cell r="J240">
            <v>0</v>
          </cell>
          <cell r="K240" t="str">
            <v>T</v>
          </cell>
          <cell r="L240">
            <v>7</v>
          </cell>
          <cell r="M240">
            <v>10</v>
          </cell>
        </row>
        <row r="241">
          <cell r="B241" t="str">
            <v>BLYTHE</v>
          </cell>
          <cell r="C241" t="str">
            <v>USA (CA)</v>
          </cell>
          <cell r="D241">
            <v>33</v>
          </cell>
          <cell r="E241">
            <v>37</v>
          </cell>
          <cell r="F241">
            <v>0</v>
          </cell>
          <cell r="G241" t="str">
            <v>U</v>
          </cell>
          <cell r="H241">
            <v>114</v>
          </cell>
          <cell r="I241">
            <v>43</v>
          </cell>
          <cell r="J241">
            <v>0</v>
          </cell>
          <cell r="K241" t="str">
            <v>B</v>
          </cell>
          <cell r="L241">
            <v>-8</v>
          </cell>
          <cell r="M241">
            <v>1</v>
          </cell>
        </row>
        <row r="242">
          <cell r="B242" t="str">
            <v>BLYTHEVILLE</v>
          </cell>
          <cell r="C242" t="str">
            <v>USA (AR)</v>
          </cell>
          <cell r="D242">
            <v>35</v>
          </cell>
          <cell r="E242">
            <v>56</v>
          </cell>
          <cell r="F242">
            <v>0</v>
          </cell>
          <cell r="G242" t="str">
            <v>U</v>
          </cell>
          <cell r="H242">
            <v>89</v>
          </cell>
          <cell r="I242">
            <v>50</v>
          </cell>
          <cell r="J242">
            <v>0</v>
          </cell>
          <cell r="K242" t="str">
            <v>B</v>
          </cell>
          <cell r="L242">
            <v>-6</v>
          </cell>
          <cell r="M242">
            <v>1</v>
          </cell>
        </row>
        <row r="243">
          <cell r="B243" t="str">
            <v>BOA VISTA</v>
          </cell>
          <cell r="C243" t="str">
            <v>BRAZIL</v>
          </cell>
          <cell r="D243">
            <v>2</v>
          </cell>
          <cell r="E243">
            <v>50</v>
          </cell>
          <cell r="F243">
            <v>0</v>
          </cell>
          <cell r="G243" t="str">
            <v>U</v>
          </cell>
          <cell r="H243">
            <v>60</v>
          </cell>
          <cell r="I243">
            <v>40</v>
          </cell>
          <cell r="J243">
            <v>0</v>
          </cell>
          <cell r="K243" t="str">
            <v>B</v>
          </cell>
          <cell r="L243">
            <v>-3</v>
          </cell>
          <cell r="M243">
            <v>1</v>
          </cell>
        </row>
        <row r="244">
          <cell r="B244" t="str">
            <v>BOBO DIOULASSO</v>
          </cell>
          <cell r="C244" t="str">
            <v>BURKINA FASO</v>
          </cell>
          <cell r="D244">
            <v>11</v>
          </cell>
          <cell r="E244">
            <v>10</v>
          </cell>
          <cell r="F244">
            <v>0</v>
          </cell>
          <cell r="G244" t="str">
            <v>U</v>
          </cell>
          <cell r="H244">
            <v>4</v>
          </cell>
          <cell r="I244">
            <v>20</v>
          </cell>
          <cell r="J244">
            <v>0</v>
          </cell>
          <cell r="K244" t="str">
            <v>B</v>
          </cell>
          <cell r="L244">
            <v>0</v>
          </cell>
          <cell r="M244">
            <v>1</v>
          </cell>
        </row>
        <row r="245">
          <cell r="B245" t="str">
            <v>BOCA RATON</v>
          </cell>
          <cell r="C245" t="str">
            <v>USA (FL)</v>
          </cell>
          <cell r="D245">
            <v>26</v>
          </cell>
          <cell r="E245">
            <v>22</v>
          </cell>
          <cell r="F245">
            <v>0</v>
          </cell>
          <cell r="G245" t="str">
            <v>U</v>
          </cell>
          <cell r="H245">
            <v>80</v>
          </cell>
          <cell r="I245">
            <v>7</v>
          </cell>
          <cell r="J245">
            <v>0</v>
          </cell>
          <cell r="K245" t="str">
            <v>B</v>
          </cell>
          <cell r="L245">
            <v>-5</v>
          </cell>
          <cell r="M245">
            <v>1</v>
          </cell>
        </row>
        <row r="246">
          <cell r="B246" t="str">
            <v>BODO</v>
          </cell>
          <cell r="C246" t="str">
            <v>NORWAY</v>
          </cell>
          <cell r="D246">
            <v>67</v>
          </cell>
          <cell r="E246">
            <v>16</v>
          </cell>
          <cell r="F246">
            <v>0</v>
          </cell>
          <cell r="G246" t="str">
            <v>U</v>
          </cell>
          <cell r="H246">
            <v>14</v>
          </cell>
          <cell r="I246">
            <v>22</v>
          </cell>
          <cell r="J246">
            <v>0</v>
          </cell>
          <cell r="K246" t="str">
            <v>T</v>
          </cell>
          <cell r="L246">
            <v>1</v>
          </cell>
          <cell r="M246">
            <v>1</v>
          </cell>
        </row>
        <row r="247">
          <cell r="B247" t="str">
            <v>BOGOR</v>
          </cell>
          <cell r="C247" t="str">
            <v>INDONESIA</v>
          </cell>
          <cell r="D247">
            <v>6</v>
          </cell>
          <cell r="E247">
            <v>37</v>
          </cell>
          <cell r="F247">
            <v>0</v>
          </cell>
          <cell r="G247" t="str">
            <v>S</v>
          </cell>
          <cell r="H247">
            <v>106</v>
          </cell>
          <cell r="I247">
            <v>48</v>
          </cell>
          <cell r="J247">
            <v>0</v>
          </cell>
          <cell r="K247" t="str">
            <v>T</v>
          </cell>
          <cell r="L247">
            <v>7</v>
          </cell>
          <cell r="M247">
            <v>10</v>
          </cell>
        </row>
        <row r="248">
          <cell r="B248" t="str">
            <v>BOGOTA</v>
          </cell>
          <cell r="C248" t="str">
            <v>COLOMBIA</v>
          </cell>
          <cell r="D248">
            <v>4</v>
          </cell>
          <cell r="E248">
            <v>42</v>
          </cell>
          <cell r="F248">
            <v>0</v>
          </cell>
          <cell r="G248" t="str">
            <v>U</v>
          </cell>
          <cell r="H248">
            <v>74</v>
          </cell>
          <cell r="I248">
            <v>9</v>
          </cell>
          <cell r="J248">
            <v>0</v>
          </cell>
          <cell r="K248" t="str">
            <v>B</v>
          </cell>
          <cell r="L248">
            <v>0</v>
          </cell>
          <cell r="M248">
            <v>1</v>
          </cell>
        </row>
        <row r="249">
          <cell r="B249" t="str">
            <v>BOISE</v>
          </cell>
          <cell r="C249" t="str">
            <v>USA (ID)</v>
          </cell>
          <cell r="D249">
            <v>43</v>
          </cell>
          <cell r="E249">
            <v>34</v>
          </cell>
          <cell r="F249">
            <v>0</v>
          </cell>
          <cell r="G249" t="str">
            <v>U</v>
          </cell>
          <cell r="H249">
            <v>116</v>
          </cell>
          <cell r="I249">
            <v>14</v>
          </cell>
          <cell r="J249">
            <v>0</v>
          </cell>
          <cell r="K249" t="str">
            <v>B</v>
          </cell>
          <cell r="L249">
            <v>-7</v>
          </cell>
          <cell r="M249">
            <v>1</v>
          </cell>
        </row>
        <row r="250">
          <cell r="B250" t="str">
            <v>BOJONEGORO</v>
          </cell>
          <cell r="C250" t="str">
            <v>INDONESIA</v>
          </cell>
          <cell r="D250">
            <v>7</v>
          </cell>
          <cell r="E250">
            <v>10</v>
          </cell>
          <cell r="F250">
            <v>0</v>
          </cell>
          <cell r="G250" t="str">
            <v>S</v>
          </cell>
          <cell r="H250">
            <v>111</v>
          </cell>
          <cell r="I250">
            <v>53</v>
          </cell>
          <cell r="J250">
            <v>0</v>
          </cell>
          <cell r="K250" t="str">
            <v>T</v>
          </cell>
          <cell r="L250">
            <v>7</v>
          </cell>
          <cell r="M250">
            <v>10</v>
          </cell>
        </row>
        <row r="251">
          <cell r="B251" t="str">
            <v>BOLOGNA</v>
          </cell>
          <cell r="C251" t="str">
            <v>ITALY</v>
          </cell>
          <cell r="D251">
            <v>44</v>
          </cell>
          <cell r="E251">
            <v>32</v>
          </cell>
          <cell r="F251">
            <v>0</v>
          </cell>
          <cell r="G251" t="str">
            <v>U</v>
          </cell>
          <cell r="H251">
            <v>11</v>
          </cell>
          <cell r="I251">
            <v>18</v>
          </cell>
          <cell r="J251">
            <v>0</v>
          </cell>
          <cell r="K251" t="str">
            <v>T</v>
          </cell>
          <cell r="L251">
            <v>1</v>
          </cell>
          <cell r="M251">
            <v>1</v>
          </cell>
        </row>
        <row r="252">
          <cell r="B252" t="str">
            <v>BOMBAY</v>
          </cell>
          <cell r="C252" t="str">
            <v>INDIA</v>
          </cell>
          <cell r="D252">
            <v>19</v>
          </cell>
          <cell r="E252">
            <v>5</v>
          </cell>
          <cell r="F252">
            <v>0</v>
          </cell>
          <cell r="G252" t="str">
            <v>U</v>
          </cell>
          <cell r="H252">
            <v>72</v>
          </cell>
          <cell r="I252">
            <v>51</v>
          </cell>
          <cell r="J252">
            <v>0</v>
          </cell>
          <cell r="K252" t="str">
            <v>T</v>
          </cell>
          <cell r="L252">
            <v>5</v>
          </cell>
          <cell r="M252">
            <v>1</v>
          </cell>
        </row>
        <row r="253">
          <cell r="B253" t="str">
            <v>BONAIRE</v>
          </cell>
          <cell r="C253" t="str">
            <v>ANTILLES</v>
          </cell>
          <cell r="D253">
            <v>12</v>
          </cell>
          <cell r="E253">
            <v>8</v>
          </cell>
          <cell r="F253">
            <v>0</v>
          </cell>
          <cell r="G253" t="str">
            <v>U</v>
          </cell>
          <cell r="H253">
            <v>68</v>
          </cell>
          <cell r="I253">
            <v>16</v>
          </cell>
          <cell r="J253">
            <v>0</v>
          </cell>
          <cell r="K253" t="str">
            <v>B</v>
          </cell>
          <cell r="L253">
            <v>-4</v>
          </cell>
          <cell r="M253">
            <v>1</v>
          </cell>
        </row>
        <row r="254">
          <cell r="B254" t="str">
            <v>BONDOWOSO</v>
          </cell>
          <cell r="C254" t="str">
            <v>INDONESIA</v>
          </cell>
          <cell r="D254">
            <v>7</v>
          </cell>
          <cell r="E254">
            <v>55</v>
          </cell>
          <cell r="F254">
            <v>0</v>
          </cell>
          <cell r="G254" t="str">
            <v>S</v>
          </cell>
          <cell r="H254">
            <v>113</v>
          </cell>
          <cell r="I254">
            <v>50</v>
          </cell>
          <cell r="J254">
            <v>0</v>
          </cell>
          <cell r="K254" t="str">
            <v>T</v>
          </cell>
          <cell r="L254">
            <v>7</v>
          </cell>
          <cell r="M254">
            <v>10</v>
          </cell>
        </row>
        <row r="255">
          <cell r="B255" t="str">
            <v>BONN</v>
          </cell>
          <cell r="C255" t="str">
            <v>GERMANY</v>
          </cell>
          <cell r="D255">
            <v>50</v>
          </cell>
          <cell r="E255">
            <v>44</v>
          </cell>
          <cell r="F255">
            <v>0</v>
          </cell>
          <cell r="G255" t="str">
            <v>U</v>
          </cell>
          <cell r="H255">
            <v>7</v>
          </cell>
          <cell r="I255">
            <v>6</v>
          </cell>
          <cell r="J255">
            <v>0</v>
          </cell>
          <cell r="K255" t="str">
            <v>T</v>
          </cell>
          <cell r="L255">
            <v>1</v>
          </cell>
          <cell r="M255">
            <v>1</v>
          </cell>
        </row>
        <row r="256">
          <cell r="B256" t="str">
            <v>BONTANG</v>
          </cell>
          <cell r="C256" t="str">
            <v>INDONESIA</v>
          </cell>
          <cell r="D256">
            <v>0</v>
          </cell>
          <cell r="E256">
            <v>4</v>
          </cell>
          <cell r="F256">
            <v>0</v>
          </cell>
          <cell r="G256" t="str">
            <v>U</v>
          </cell>
          <cell r="H256">
            <v>117</v>
          </cell>
          <cell r="I256">
            <v>30</v>
          </cell>
          <cell r="J256">
            <v>0</v>
          </cell>
          <cell r="K256" t="str">
            <v>T</v>
          </cell>
          <cell r="L256">
            <v>8</v>
          </cell>
          <cell r="M256">
            <v>10</v>
          </cell>
        </row>
        <row r="257">
          <cell r="B257" t="str">
            <v>BONTHAIN</v>
          </cell>
          <cell r="C257" t="str">
            <v>INDONESIA</v>
          </cell>
          <cell r="D257">
            <v>5</v>
          </cell>
          <cell r="E257">
            <v>34</v>
          </cell>
          <cell r="F257">
            <v>0</v>
          </cell>
          <cell r="G257" t="str">
            <v>S</v>
          </cell>
          <cell r="H257">
            <v>119</v>
          </cell>
          <cell r="I257">
            <v>57</v>
          </cell>
          <cell r="J257">
            <v>0</v>
          </cell>
          <cell r="K257" t="str">
            <v>T</v>
          </cell>
          <cell r="L257">
            <v>7</v>
          </cell>
          <cell r="M257">
            <v>10</v>
          </cell>
        </row>
        <row r="258">
          <cell r="B258" t="str">
            <v>BORDEAUX</v>
          </cell>
          <cell r="C258" t="str">
            <v>FRANCE</v>
          </cell>
          <cell r="D258">
            <v>44</v>
          </cell>
          <cell r="E258">
            <v>50</v>
          </cell>
          <cell r="F258">
            <v>0</v>
          </cell>
          <cell r="G258" t="str">
            <v>U</v>
          </cell>
          <cell r="H258">
            <v>0</v>
          </cell>
          <cell r="I258">
            <v>43</v>
          </cell>
          <cell r="J258">
            <v>0</v>
          </cell>
          <cell r="K258" t="str">
            <v>B</v>
          </cell>
          <cell r="L258">
            <v>1</v>
          </cell>
          <cell r="M258">
            <v>1</v>
          </cell>
        </row>
        <row r="259">
          <cell r="B259" t="str">
            <v>BORGER</v>
          </cell>
          <cell r="C259" t="str">
            <v>USA (TX)</v>
          </cell>
          <cell r="D259">
            <v>35</v>
          </cell>
          <cell r="E259">
            <v>42</v>
          </cell>
          <cell r="F259">
            <v>0</v>
          </cell>
          <cell r="G259" t="str">
            <v>U</v>
          </cell>
          <cell r="H259">
            <v>101</v>
          </cell>
          <cell r="I259">
            <v>24</v>
          </cell>
          <cell r="J259">
            <v>0</v>
          </cell>
          <cell r="K259" t="str">
            <v>B</v>
          </cell>
          <cell r="L259">
            <v>-6</v>
          </cell>
          <cell r="M259">
            <v>1</v>
          </cell>
        </row>
        <row r="260">
          <cell r="B260" t="str">
            <v>BORLANGE</v>
          </cell>
          <cell r="C260" t="str">
            <v>SWEDEN</v>
          </cell>
          <cell r="D260">
            <v>60</v>
          </cell>
          <cell r="E260">
            <v>25</v>
          </cell>
          <cell r="F260">
            <v>0</v>
          </cell>
          <cell r="G260" t="str">
            <v>U</v>
          </cell>
          <cell r="H260">
            <v>15</v>
          </cell>
          <cell r="I260">
            <v>31</v>
          </cell>
          <cell r="J260">
            <v>0</v>
          </cell>
          <cell r="K260" t="str">
            <v>T</v>
          </cell>
          <cell r="L260">
            <v>1</v>
          </cell>
          <cell r="M260">
            <v>1</v>
          </cell>
        </row>
        <row r="261">
          <cell r="B261" t="str">
            <v>BOSTON</v>
          </cell>
          <cell r="C261" t="str">
            <v>USA (MA)</v>
          </cell>
          <cell r="D261">
            <v>42</v>
          </cell>
          <cell r="E261">
            <v>22</v>
          </cell>
          <cell r="F261">
            <v>0</v>
          </cell>
          <cell r="G261" t="str">
            <v>U</v>
          </cell>
          <cell r="H261">
            <v>71</v>
          </cell>
          <cell r="I261">
            <v>0</v>
          </cell>
          <cell r="J261">
            <v>0</v>
          </cell>
          <cell r="K261" t="str">
            <v>B</v>
          </cell>
          <cell r="L261">
            <v>-5</v>
          </cell>
          <cell r="M261">
            <v>1</v>
          </cell>
        </row>
        <row r="262">
          <cell r="B262" t="str">
            <v>BOUAKE</v>
          </cell>
          <cell r="C262" t="str">
            <v>IVORY COAST</v>
          </cell>
          <cell r="D262">
            <v>7</v>
          </cell>
          <cell r="E262">
            <v>44</v>
          </cell>
          <cell r="F262">
            <v>0</v>
          </cell>
          <cell r="G262" t="str">
            <v>U</v>
          </cell>
          <cell r="H262">
            <v>5</v>
          </cell>
          <cell r="I262">
            <v>4</v>
          </cell>
          <cell r="J262">
            <v>0</v>
          </cell>
          <cell r="K262" t="str">
            <v>B</v>
          </cell>
          <cell r="L262">
            <v>0</v>
          </cell>
          <cell r="M262">
            <v>1</v>
          </cell>
        </row>
        <row r="263">
          <cell r="B263" t="str">
            <v>BOULDER</v>
          </cell>
          <cell r="C263" t="str">
            <v>USA (CO)</v>
          </cell>
          <cell r="D263">
            <v>40</v>
          </cell>
          <cell r="E263">
            <v>1</v>
          </cell>
          <cell r="F263">
            <v>0</v>
          </cell>
          <cell r="G263" t="str">
            <v>U</v>
          </cell>
          <cell r="H263">
            <v>105</v>
          </cell>
          <cell r="I263">
            <v>10</v>
          </cell>
          <cell r="J263">
            <v>0</v>
          </cell>
          <cell r="K263" t="str">
            <v>B</v>
          </cell>
          <cell r="L263">
            <v>-7</v>
          </cell>
          <cell r="M263">
            <v>1</v>
          </cell>
        </row>
        <row r="264">
          <cell r="B264" t="str">
            <v>BOURGAS</v>
          </cell>
          <cell r="C264" t="str">
            <v>BULGARIA</v>
          </cell>
          <cell r="D264">
            <v>42</v>
          </cell>
          <cell r="E264">
            <v>25</v>
          </cell>
          <cell r="F264">
            <v>0</v>
          </cell>
          <cell r="G264" t="str">
            <v>U</v>
          </cell>
          <cell r="H264">
            <v>27</v>
          </cell>
          <cell r="I264">
            <v>17</v>
          </cell>
          <cell r="J264">
            <v>0</v>
          </cell>
          <cell r="K264" t="str">
            <v>T</v>
          </cell>
          <cell r="L264">
            <v>2</v>
          </cell>
          <cell r="M264">
            <v>1</v>
          </cell>
        </row>
        <row r="265">
          <cell r="B265" t="str">
            <v>BOWLING GREEN</v>
          </cell>
          <cell r="C265" t="str">
            <v>USA (KY)</v>
          </cell>
          <cell r="D265">
            <v>36</v>
          </cell>
          <cell r="E265">
            <v>58</v>
          </cell>
          <cell r="F265">
            <v>0</v>
          </cell>
          <cell r="G265" t="str">
            <v>U</v>
          </cell>
          <cell r="H265">
            <v>86</v>
          </cell>
          <cell r="I265">
            <v>25</v>
          </cell>
          <cell r="J265">
            <v>0</v>
          </cell>
          <cell r="K265" t="str">
            <v>B</v>
          </cell>
          <cell r="L265">
            <v>-6</v>
          </cell>
          <cell r="M265">
            <v>1</v>
          </cell>
        </row>
        <row r="266">
          <cell r="B266" t="str">
            <v>BOYOLALI</v>
          </cell>
          <cell r="C266" t="str">
            <v>INDONESIA</v>
          </cell>
          <cell r="D266">
            <v>7</v>
          </cell>
          <cell r="E266">
            <v>33</v>
          </cell>
          <cell r="F266">
            <v>0</v>
          </cell>
          <cell r="G266" t="str">
            <v>S</v>
          </cell>
          <cell r="H266">
            <v>110</v>
          </cell>
          <cell r="I266">
            <v>35</v>
          </cell>
          <cell r="J266">
            <v>0</v>
          </cell>
          <cell r="K266" t="str">
            <v>T</v>
          </cell>
          <cell r="L266">
            <v>7</v>
          </cell>
          <cell r="M266">
            <v>10</v>
          </cell>
        </row>
        <row r="267">
          <cell r="B267" t="str">
            <v>BOZEMAN</v>
          </cell>
          <cell r="C267" t="str">
            <v>USA (MT)</v>
          </cell>
          <cell r="D267">
            <v>45</v>
          </cell>
          <cell r="E267">
            <v>47</v>
          </cell>
          <cell r="F267">
            <v>0</v>
          </cell>
          <cell r="G267" t="str">
            <v>U</v>
          </cell>
          <cell r="H267">
            <v>111</v>
          </cell>
          <cell r="I267">
            <v>10</v>
          </cell>
          <cell r="J267">
            <v>0</v>
          </cell>
          <cell r="K267" t="str">
            <v>B</v>
          </cell>
          <cell r="L267">
            <v>-7</v>
          </cell>
          <cell r="M267">
            <v>1</v>
          </cell>
        </row>
        <row r="268">
          <cell r="B268" t="str">
            <v>BRADFORD</v>
          </cell>
          <cell r="C268" t="str">
            <v>UK</v>
          </cell>
          <cell r="D268">
            <v>53</v>
          </cell>
          <cell r="E268">
            <v>48</v>
          </cell>
          <cell r="F268">
            <v>0</v>
          </cell>
          <cell r="G268" t="str">
            <v>U</v>
          </cell>
          <cell r="H268">
            <v>1</v>
          </cell>
          <cell r="I268">
            <v>45</v>
          </cell>
          <cell r="J268">
            <v>0</v>
          </cell>
          <cell r="K268" t="str">
            <v>B</v>
          </cell>
          <cell r="L268">
            <v>0</v>
          </cell>
          <cell r="M268">
            <v>1</v>
          </cell>
        </row>
        <row r="269">
          <cell r="B269" t="str">
            <v>BRADFORD</v>
          </cell>
          <cell r="C269" t="str">
            <v>USA (PA)</v>
          </cell>
          <cell r="D269">
            <v>41</v>
          </cell>
          <cell r="E269">
            <v>48</v>
          </cell>
          <cell r="F269">
            <v>0</v>
          </cell>
          <cell r="G269" t="str">
            <v>U</v>
          </cell>
          <cell r="H269">
            <v>78</v>
          </cell>
          <cell r="I269">
            <v>38</v>
          </cell>
          <cell r="J269">
            <v>0</v>
          </cell>
          <cell r="K269" t="str">
            <v>B</v>
          </cell>
          <cell r="L269">
            <v>-5</v>
          </cell>
          <cell r="M269">
            <v>1</v>
          </cell>
        </row>
        <row r="270">
          <cell r="B270" t="str">
            <v>BRAINERD</v>
          </cell>
          <cell r="C270" t="str">
            <v>USA (MN)</v>
          </cell>
          <cell r="D270">
            <v>46</v>
          </cell>
          <cell r="E270">
            <v>24</v>
          </cell>
          <cell r="F270">
            <v>0</v>
          </cell>
          <cell r="G270" t="str">
            <v>U</v>
          </cell>
          <cell r="H270">
            <v>94</v>
          </cell>
          <cell r="I270">
            <v>8</v>
          </cell>
          <cell r="J270">
            <v>0</v>
          </cell>
          <cell r="K270" t="str">
            <v>B</v>
          </cell>
          <cell r="L270">
            <v>-6</v>
          </cell>
          <cell r="M270">
            <v>1</v>
          </cell>
        </row>
        <row r="271">
          <cell r="B271" t="str">
            <v>BRANDON</v>
          </cell>
          <cell r="C271" t="str">
            <v>CANADA</v>
          </cell>
          <cell r="D271">
            <v>49</v>
          </cell>
          <cell r="E271">
            <v>54</v>
          </cell>
          <cell r="F271">
            <v>0</v>
          </cell>
          <cell r="G271" t="str">
            <v>U</v>
          </cell>
          <cell r="H271">
            <v>99</v>
          </cell>
          <cell r="I271">
            <v>57</v>
          </cell>
          <cell r="J271">
            <v>0</v>
          </cell>
          <cell r="K271" t="str">
            <v>B</v>
          </cell>
          <cell r="L271">
            <v>-6</v>
          </cell>
          <cell r="M271">
            <v>1</v>
          </cell>
        </row>
        <row r="272">
          <cell r="B272" t="str">
            <v>BRASILIA</v>
          </cell>
          <cell r="C272" t="str">
            <v>BRAZIL</v>
          </cell>
          <cell r="D272">
            <v>15</v>
          </cell>
          <cell r="E272">
            <v>52</v>
          </cell>
          <cell r="F272">
            <v>0</v>
          </cell>
          <cell r="G272" t="str">
            <v>S</v>
          </cell>
          <cell r="H272">
            <v>47</v>
          </cell>
          <cell r="I272">
            <v>55</v>
          </cell>
          <cell r="J272">
            <v>0</v>
          </cell>
          <cell r="K272" t="str">
            <v>B</v>
          </cell>
          <cell r="L272">
            <v>-3</v>
          </cell>
          <cell r="M272">
            <v>1</v>
          </cell>
        </row>
        <row r="273">
          <cell r="B273" t="str">
            <v>BRATISLAVA</v>
          </cell>
          <cell r="C273" t="str">
            <v>CZECHO</v>
          </cell>
          <cell r="D273">
            <v>48</v>
          </cell>
          <cell r="E273">
            <v>10</v>
          </cell>
          <cell r="F273">
            <v>0</v>
          </cell>
          <cell r="G273" t="str">
            <v>U</v>
          </cell>
          <cell r="H273">
            <v>17</v>
          </cell>
          <cell r="I273">
            <v>10</v>
          </cell>
          <cell r="J273">
            <v>0</v>
          </cell>
          <cell r="K273" t="str">
            <v>T</v>
          </cell>
          <cell r="L273">
            <v>1</v>
          </cell>
          <cell r="M273">
            <v>1</v>
          </cell>
        </row>
        <row r="274">
          <cell r="B274" t="str">
            <v>BRATISLAVA</v>
          </cell>
          <cell r="C274" t="str">
            <v>SLOVAKIA</v>
          </cell>
          <cell r="D274">
            <v>48</v>
          </cell>
          <cell r="E274">
            <v>10</v>
          </cell>
          <cell r="F274">
            <v>0</v>
          </cell>
          <cell r="G274" t="str">
            <v>U</v>
          </cell>
          <cell r="H274">
            <v>17</v>
          </cell>
          <cell r="I274">
            <v>13</v>
          </cell>
          <cell r="J274">
            <v>0</v>
          </cell>
          <cell r="K274" t="str">
            <v>T</v>
          </cell>
          <cell r="L274">
            <v>1</v>
          </cell>
          <cell r="M274">
            <v>1</v>
          </cell>
        </row>
        <row r="275">
          <cell r="B275" t="str">
            <v>BRAUNSCHWEIG</v>
          </cell>
          <cell r="C275" t="str">
            <v>GERMANY</v>
          </cell>
          <cell r="D275">
            <v>52</v>
          </cell>
          <cell r="E275">
            <v>19</v>
          </cell>
          <cell r="F275">
            <v>0</v>
          </cell>
          <cell r="G275" t="str">
            <v>U</v>
          </cell>
          <cell r="H275">
            <v>10</v>
          </cell>
          <cell r="I275">
            <v>37</v>
          </cell>
          <cell r="J275">
            <v>0</v>
          </cell>
          <cell r="K275" t="str">
            <v>T</v>
          </cell>
          <cell r="L275">
            <v>1</v>
          </cell>
          <cell r="M275">
            <v>1</v>
          </cell>
        </row>
        <row r="276">
          <cell r="B276" t="str">
            <v>BRAZZAVILLE</v>
          </cell>
          <cell r="C276" t="str">
            <v>CONGO</v>
          </cell>
          <cell r="D276">
            <v>4</v>
          </cell>
          <cell r="E276">
            <v>15</v>
          </cell>
          <cell r="F276">
            <v>0</v>
          </cell>
          <cell r="G276" t="str">
            <v>S</v>
          </cell>
          <cell r="H276">
            <v>15</v>
          </cell>
          <cell r="I276">
            <v>15</v>
          </cell>
          <cell r="J276">
            <v>0</v>
          </cell>
          <cell r="K276" t="str">
            <v>T</v>
          </cell>
          <cell r="L276">
            <v>1</v>
          </cell>
          <cell r="M276">
            <v>1</v>
          </cell>
        </row>
        <row r="277">
          <cell r="B277" t="str">
            <v>BREBES</v>
          </cell>
          <cell r="C277" t="str">
            <v>INDONESIA</v>
          </cell>
          <cell r="D277">
            <v>6</v>
          </cell>
          <cell r="E277">
            <v>54</v>
          </cell>
          <cell r="F277">
            <v>0</v>
          </cell>
          <cell r="G277" t="str">
            <v>S</v>
          </cell>
          <cell r="H277">
            <v>109</v>
          </cell>
          <cell r="I277">
            <v>2</v>
          </cell>
          <cell r="J277">
            <v>0</v>
          </cell>
          <cell r="K277" t="str">
            <v>T</v>
          </cell>
          <cell r="L277">
            <v>7</v>
          </cell>
          <cell r="M277">
            <v>10</v>
          </cell>
        </row>
        <row r="278">
          <cell r="B278" t="str">
            <v>BREMEN</v>
          </cell>
          <cell r="C278" t="str">
            <v>GERMANY</v>
          </cell>
          <cell r="D278">
            <v>53</v>
          </cell>
          <cell r="E278">
            <v>3</v>
          </cell>
          <cell r="F278">
            <v>0</v>
          </cell>
          <cell r="G278" t="str">
            <v>U</v>
          </cell>
          <cell r="H278">
            <v>8</v>
          </cell>
          <cell r="I278">
            <v>47</v>
          </cell>
          <cell r="J278">
            <v>0</v>
          </cell>
          <cell r="K278" t="str">
            <v>T</v>
          </cell>
          <cell r="L278">
            <v>1</v>
          </cell>
          <cell r="M278">
            <v>1</v>
          </cell>
        </row>
        <row r="279">
          <cell r="B279" t="str">
            <v>BREMERTON</v>
          </cell>
          <cell r="C279" t="str">
            <v>USA (WA)</v>
          </cell>
          <cell r="D279">
            <v>47</v>
          </cell>
          <cell r="E279">
            <v>29</v>
          </cell>
          <cell r="F279">
            <v>0</v>
          </cell>
          <cell r="G279" t="str">
            <v>U</v>
          </cell>
          <cell r="H279">
            <v>122</v>
          </cell>
          <cell r="I279">
            <v>46</v>
          </cell>
          <cell r="J279">
            <v>0</v>
          </cell>
          <cell r="K279" t="str">
            <v>B</v>
          </cell>
          <cell r="L279">
            <v>-8</v>
          </cell>
          <cell r="M279">
            <v>1</v>
          </cell>
        </row>
        <row r="280">
          <cell r="B280" t="str">
            <v>BREST</v>
          </cell>
          <cell r="C280" t="str">
            <v>FRANCE</v>
          </cell>
          <cell r="D280">
            <v>48</v>
          </cell>
          <cell r="E280">
            <v>27</v>
          </cell>
          <cell r="F280">
            <v>0</v>
          </cell>
          <cell r="G280" t="str">
            <v>U</v>
          </cell>
          <cell r="H280">
            <v>4</v>
          </cell>
          <cell r="I280">
            <v>25</v>
          </cell>
          <cell r="J280">
            <v>0</v>
          </cell>
          <cell r="K280" t="str">
            <v>B</v>
          </cell>
          <cell r="L280">
            <v>1</v>
          </cell>
          <cell r="M280">
            <v>1</v>
          </cell>
        </row>
        <row r="281">
          <cell r="B281" t="str">
            <v>BRIDGEPORT</v>
          </cell>
          <cell r="C281" t="str">
            <v>USA (CT)</v>
          </cell>
          <cell r="D281">
            <v>41</v>
          </cell>
          <cell r="E281">
            <v>10</v>
          </cell>
          <cell r="F281">
            <v>0</v>
          </cell>
          <cell r="G281" t="str">
            <v>U</v>
          </cell>
          <cell r="H281">
            <v>73</v>
          </cell>
          <cell r="I281">
            <v>7</v>
          </cell>
          <cell r="J281">
            <v>0</v>
          </cell>
          <cell r="K281" t="str">
            <v>B</v>
          </cell>
          <cell r="L281">
            <v>-5</v>
          </cell>
          <cell r="M281">
            <v>1</v>
          </cell>
        </row>
        <row r="282">
          <cell r="B282" t="str">
            <v>BRIDGETOWN</v>
          </cell>
          <cell r="C282" t="str">
            <v>BARBADOS</v>
          </cell>
          <cell r="D282">
            <v>13</v>
          </cell>
          <cell r="E282">
            <v>4</v>
          </cell>
          <cell r="F282">
            <v>0</v>
          </cell>
          <cell r="G282" t="str">
            <v>U</v>
          </cell>
          <cell r="H282">
            <v>59</v>
          </cell>
          <cell r="I282">
            <v>30</v>
          </cell>
          <cell r="J282">
            <v>0</v>
          </cell>
          <cell r="K282" t="str">
            <v>B</v>
          </cell>
          <cell r="L282">
            <v>-4</v>
          </cell>
          <cell r="M282">
            <v>1</v>
          </cell>
        </row>
        <row r="283">
          <cell r="B283" t="str">
            <v>BRIGHAM CITY</v>
          </cell>
          <cell r="C283" t="str">
            <v>USA (UT)</v>
          </cell>
          <cell r="D283">
            <v>41</v>
          </cell>
          <cell r="E283">
            <v>33</v>
          </cell>
          <cell r="F283">
            <v>0</v>
          </cell>
          <cell r="G283" t="str">
            <v>U</v>
          </cell>
          <cell r="H283">
            <v>112</v>
          </cell>
          <cell r="I283">
            <v>4</v>
          </cell>
          <cell r="J283">
            <v>0</v>
          </cell>
          <cell r="K283" t="str">
            <v>B</v>
          </cell>
          <cell r="L283">
            <v>-7</v>
          </cell>
          <cell r="M283">
            <v>1</v>
          </cell>
        </row>
        <row r="284">
          <cell r="B284" t="str">
            <v>BRINDISI</v>
          </cell>
          <cell r="C284" t="str">
            <v>ITALY</v>
          </cell>
          <cell r="D284">
            <v>40</v>
          </cell>
          <cell r="E284">
            <v>39</v>
          </cell>
          <cell r="F284">
            <v>0</v>
          </cell>
          <cell r="G284" t="str">
            <v>U</v>
          </cell>
          <cell r="H284">
            <v>17</v>
          </cell>
          <cell r="I284">
            <v>57</v>
          </cell>
          <cell r="J284">
            <v>0</v>
          </cell>
          <cell r="K284" t="str">
            <v>T</v>
          </cell>
          <cell r="L284">
            <v>1</v>
          </cell>
          <cell r="M284">
            <v>1</v>
          </cell>
        </row>
        <row r="285">
          <cell r="B285" t="str">
            <v>BRISBANE</v>
          </cell>
          <cell r="C285" t="str">
            <v>AUSTRALIA</v>
          </cell>
          <cell r="D285">
            <v>27</v>
          </cell>
          <cell r="E285">
            <v>26</v>
          </cell>
          <cell r="F285">
            <v>0</v>
          </cell>
          <cell r="G285" t="str">
            <v>S</v>
          </cell>
          <cell r="H285">
            <v>153</v>
          </cell>
          <cell r="I285">
            <v>5</v>
          </cell>
          <cell r="J285">
            <v>0</v>
          </cell>
          <cell r="K285" t="str">
            <v>T</v>
          </cell>
          <cell r="L285">
            <v>10</v>
          </cell>
          <cell r="M285">
            <v>1</v>
          </cell>
        </row>
        <row r="286">
          <cell r="B286" t="str">
            <v>BRISTOL</v>
          </cell>
          <cell r="C286" t="str">
            <v>UK</v>
          </cell>
          <cell r="D286">
            <v>51</v>
          </cell>
          <cell r="E286">
            <v>23</v>
          </cell>
          <cell r="F286">
            <v>0</v>
          </cell>
          <cell r="G286" t="str">
            <v>U</v>
          </cell>
          <cell r="H286">
            <v>2</v>
          </cell>
          <cell r="I286">
            <v>43</v>
          </cell>
          <cell r="J286">
            <v>0</v>
          </cell>
          <cell r="K286" t="str">
            <v>B</v>
          </cell>
          <cell r="L286">
            <v>0</v>
          </cell>
          <cell r="M286">
            <v>1</v>
          </cell>
        </row>
        <row r="287">
          <cell r="B287" t="str">
            <v>BRISTOL</v>
          </cell>
          <cell r="C287" t="str">
            <v>USA (TN)</v>
          </cell>
          <cell r="D287">
            <v>36</v>
          </cell>
          <cell r="E287">
            <v>29</v>
          </cell>
          <cell r="F287">
            <v>0</v>
          </cell>
          <cell r="G287" t="str">
            <v>U</v>
          </cell>
          <cell r="H287">
            <v>82</v>
          </cell>
          <cell r="I287">
            <v>24</v>
          </cell>
          <cell r="J287">
            <v>0</v>
          </cell>
          <cell r="K287" t="str">
            <v>B</v>
          </cell>
          <cell r="L287">
            <v>-5</v>
          </cell>
          <cell r="M287">
            <v>1</v>
          </cell>
        </row>
        <row r="288">
          <cell r="B288" t="str">
            <v>BRIZE NORTON</v>
          </cell>
          <cell r="C288" t="str">
            <v>UK</v>
          </cell>
          <cell r="D288">
            <v>51</v>
          </cell>
          <cell r="E288">
            <v>45</v>
          </cell>
          <cell r="F288">
            <v>0</v>
          </cell>
          <cell r="G288" t="str">
            <v>U</v>
          </cell>
          <cell r="H288">
            <v>1</v>
          </cell>
          <cell r="I288">
            <v>35</v>
          </cell>
          <cell r="J288">
            <v>0</v>
          </cell>
          <cell r="K288" t="str">
            <v>B</v>
          </cell>
          <cell r="L288">
            <v>0</v>
          </cell>
          <cell r="M288">
            <v>1</v>
          </cell>
        </row>
        <row r="289">
          <cell r="B289" t="str">
            <v>BROOKINGS</v>
          </cell>
          <cell r="C289" t="str">
            <v>USA (SD)</v>
          </cell>
          <cell r="D289">
            <v>44</v>
          </cell>
          <cell r="E289">
            <v>18</v>
          </cell>
          <cell r="F289">
            <v>0</v>
          </cell>
          <cell r="G289" t="str">
            <v>U</v>
          </cell>
          <cell r="H289">
            <v>96</v>
          </cell>
          <cell r="I289">
            <v>49</v>
          </cell>
          <cell r="J289">
            <v>0</v>
          </cell>
          <cell r="K289" t="str">
            <v>B</v>
          </cell>
          <cell r="L289">
            <v>-6</v>
          </cell>
          <cell r="M289">
            <v>1</v>
          </cell>
        </row>
        <row r="290">
          <cell r="B290" t="str">
            <v>BROOKS LAKE</v>
          </cell>
          <cell r="C290" t="str">
            <v>USA (AK)</v>
          </cell>
          <cell r="D290">
            <v>58</v>
          </cell>
          <cell r="E290">
            <v>36</v>
          </cell>
          <cell r="F290">
            <v>0</v>
          </cell>
          <cell r="G290" t="str">
            <v>U</v>
          </cell>
          <cell r="H290">
            <v>156</v>
          </cell>
          <cell r="I290">
            <v>14</v>
          </cell>
          <cell r="J290">
            <v>0</v>
          </cell>
          <cell r="K290" t="str">
            <v>B</v>
          </cell>
          <cell r="L290">
            <v>-9</v>
          </cell>
          <cell r="M290">
            <v>1</v>
          </cell>
        </row>
        <row r="291">
          <cell r="B291" t="str">
            <v>BROOMFIELD</v>
          </cell>
          <cell r="C291" t="str">
            <v>USA (CO)</v>
          </cell>
          <cell r="D291">
            <v>39</v>
          </cell>
          <cell r="E291">
            <v>54</v>
          </cell>
          <cell r="F291">
            <v>0</v>
          </cell>
          <cell r="G291" t="str">
            <v>U</v>
          </cell>
          <cell r="H291">
            <v>105</v>
          </cell>
          <cell r="I291">
            <v>7</v>
          </cell>
          <cell r="J291">
            <v>0</v>
          </cell>
          <cell r="K291" t="str">
            <v>B</v>
          </cell>
          <cell r="L291">
            <v>-7</v>
          </cell>
          <cell r="M291">
            <v>1</v>
          </cell>
        </row>
        <row r="292">
          <cell r="B292" t="str">
            <v>BROWNSVILLE</v>
          </cell>
          <cell r="C292" t="str">
            <v>USA (TX)</v>
          </cell>
          <cell r="D292">
            <v>25</v>
          </cell>
          <cell r="E292">
            <v>54</v>
          </cell>
          <cell r="F292">
            <v>0</v>
          </cell>
          <cell r="G292" t="str">
            <v>U</v>
          </cell>
          <cell r="H292">
            <v>97</v>
          </cell>
          <cell r="I292">
            <v>26</v>
          </cell>
          <cell r="J292">
            <v>0</v>
          </cell>
          <cell r="K292" t="str">
            <v>B</v>
          </cell>
          <cell r="L292">
            <v>-6</v>
          </cell>
          <cell r="M292">
            <v>1</v>
          </cell>
        </row>
        <row r="293">
          <cell r="B293" t="str">
            <v>BROWNWOOD</v>
          </cell>
          <cell r="C293" t="str">
            <v>USA (TX)</v>
          </cell>
          <cell r="D293">
            <v>31</v>
          </cell>
          <cell r="E293">
            <v>48</v>
          </cell>
          <cell r="F293">
            <v>0</v>
          </cell>
          <cell r="G293" t="str">
            <v>U</v>
          </cell>
          <cell r="H293">
            <v>98</v>
          </cell>
          <cell r="I293">
            <v>57</v>
          </cell>
          <cell r="J293">
            <v>0</v>
          </cell>
          <cell r="K293" t="str">
            <v>B</v>
          </cell>
          <cell r="L293">
            <v>-6</v>
          </cell>
          <cell r="M293">
            <v>1</v>
          </cell>
        </row>
        <row r="294">
          <cell r="B294" t="str">
            <v>BRUGGE</v>
          </cell>
          <cell r="C294" t="str">
            <v>BELGIUM</v>
          </cell>
          <cell r="D294">
            <v>51</v>
          </cell>
          <cell r="E294">
            <v>13</v>
          </cell>
          <cell r="F294">
            <v>0</v>
          </cell>
          <cell r="G294" t="str">
            <v>U</v>
          </cell>
          <cell r="H294">
            <v>3</v>
          </cell>
          <cell r="I294">
            <v>13</v>
          </cell>
          <cell r="J294">
            <v>0</v>
          </cell>
          <cell r="K294" t="str">
            <v>T</v>
          </cell>
          <cell r="L294">
            <v>3</v>
          </cell>
          <cell r="M294">
            <v>1</v>
          </cell>
        </row>
        <row r="295">
          <cell r="B295" t="str">
            <v>BRUNSWICK</v>
          </cell>
          <cell r="C295" t="str">
            <v>USA (GA)</v>
          </cell>
          <cell r="D295">
            <v>31</v>
          </cell>
          <cell r="E295">
            <v>9</v>
          </cell>
          <cell r="F295">
            <v>0</v>
          </cell>
          <cell r="G295" t="str">
            <v>U</v>
          </cell>
          <cell r="H295">
            <v>81</v>
          </cell>
          <cell r="I295">
            <v>23</v>
          </cell>
          <cell r="J295">
            <v>0</v>
          </cell>
          <cell r="K295" t="str">
            <v>B</v>
          </cell>
          <cell r="L295">
            <v>-5</v>
          </cell>
          <cell r="M295">
            <v>1</v>
          </cell>
        </row>
        <row r="296">
          <cell r="B296" t="str">
            <v>BRUNSWICK</v>
          </cell>
          <cell r="C296" t="str">
            <v>USA (ME)</v>
          </cell>
          <cell r="D296">
            <v>43</v>
          </cell>
          <cell r="E296">
            <v>54</v>
          </cell>
          <cell r="F296">
            <v>0</v>
          </cell>
          <cell r="G296" t="str">
            <v>U</v>
          </cell>
          <cell r="H296">
            <v>69</v>
          </cell>
          <cell r="I296">
            <v>56</v>
          </cell>
          <cell r="J296">
            <v>0</v>
          </cell>
          <cell r="K296" t="str">
            <v>B</v>
          </cell>
          <cell r="L296">
            <v>-5</v>
          </cell>
          <cell r="M296">
            <v>1</v>
          </cell>
        </row>
        <row r="297">
          <cell r="B297" t="str">
            <v>BRUSSELS</v>
          </cell>
          <cell r="C297" t="str">
            <v>BELGIUM</v>
          </cell>
          <cell r="D297">
            <v>50</v>
          </cell>
          <cell r="E297">
            <v>54</v>
          </cell>
          <cell r="F297">
            <v>0</v>
          </cell>
          <cell r="G297" t="str">
            <v>U</v>
          </cell>
          <cell r="H297">
            <v>4</v>
          </cell>
          <cell r="I297">
            <v>30</v>
          </cell>
          <cell r="J297">
            <v>0</v>
          </cell>
          <cell r="K297" t="str">
            <v>T</v>
          </cell>
          <cell r="L297">
            <v>1</v>
          </cell>
          <cell r="M297">
            <v>1</v>
          </cell>
        </row>
        <row r="298">
          <cell r="B298" t="str">
            <v>BRYCE CANYON</v>
          </cell>
          <cell r="C298" t="str">
            <v>USA (UT)</v>
          </cell>
          <cell r="D298">
            <v>37</v>
          </cell>
          <cell r="E298">
            <v>42</v>
          </cell>
          <cell r="F298">
            <v>0</v>
          </cell>
          <cell r="G298" t="str">
            <v>U</v>
          </cell>
          <cell r="H298">
            <v>112</v>
          </cell>
          <cell r="I298">
            <v>9</v>
          </cell>
          <cell r="J298">
            <v>0</v>
          </cell>
          <cell r="K298" t="str">
            <v>B</v>
          </cell>
          <cell r="L298">
            <v>-7</v>
          </cell>
          <cell r="M298">
            <v>1</v>
          </cell>
        </row>
        <row r="299">
          <cell r="B299" t="str">
            <v>BUCARAMANGA</v>
          </cell>
          <cell r="C299" t="str">
            <v>COLOMBIA</v>
          </cell>
          <cell r="D299">
            <v>7</v>
          </cell>
          <cell r="E299">
            <v>6</v>
          </cell>
          <cell r="F299">
            <v>0</v>
          </cell>
          <cell r="G299" t="str">
            <v>U</v>
          </cell>
          <cell r="H299">
            <v>73</v>
          </cell>
          <cell r="I299">
            <v>8</v>
          </cell>
          <cell r="J299">
            <v>0</v>
          </cell>
          <cell r="K299" t="str">
            <v>B</v>
          </cell>
          <cell r="L299">
            <v>-5</v>
          </cell>
          <cell r="M299">
            <v>1</v>
          </cell>
        </row>
        <row r="300">
          <cell r="B300" t="str">
            <v>BUCHAREST</v>
          </cell>
          <cell r="C300" t="str">
            <v>ROMANIA</v>
          </cell>
          <cell r="D300">
            <v>44</v>
          </cell>
          <cell r="E300">
            <v>32</v>
          </cell>
          <cell r="F300">
            <v>0</v>
          </cell>
          <cell r="G300" t="str">
            <v>U</v>
          </cell>
          <cell r="H300">
            <v>26</v>
          </cell>
          <cell r="I300">
            <v>6</v>
          </cell>
          <cell r="J300">
            <v>0</v>
          </cell>
          <cell r="K300" t="str">
            <v>T</v>
          </cell>
          <cell r="L300">
            <v>2</v>
          </cell>
          <cell r="M300">
            <v>1</v>
          </cell>
        </row>
        <row r="301">
          <cell r="B301" t="str">
            <v>BUDAPEST</v>
          </cell>
          <cell r="C301" t="str">
            <v>HUNGARY</v>
          </cell>
          <cell r="D301">
            <v>47</v>
          </cell>
          <cell r="E301">
            <v>26</v>
          </cell>
          <cell r="F301">
            <v>0</v>
          </cell>
          <cell r="G301" t="str">
            <v>U</v>
          </cell>
          <cell r="H301">
            <v>19</v>
          </cell>
          <cell r="I301">
            <v>14</v>
          </cell>
          <cell r="J301">
            <v>0</v>
          </cell>
          <cell r="K301" t="str">
            <v>T</v>
          </cell>
          <cell r="L301">
            <v>1</v>
          </cell>
          <cell r="M301">
            <v>1</v>
          </cell>
        </row>
        <row r="302">
          <cell r="B302" t="str">
            <v>BUENOS AIRES</v>
          </cell>
          <cell r="C302" t="str">
            <v>USA (AR)</v>
          </cell>
          <cell r="D302">
            <v>34</v>
          </cell>
          <cell r="E302">
            <v>34</v>
          </cell>
          <cell r="F302">
            <v>0</v>
          </cell>
          <cell r="G302" t="str">
            <v>S</v>
          </cell>
          <cell r="H302">
            <v>58</v>
          </cell>
          <cell r="I302">
            <v>25</v>
          </cell>
          <cell r="J302">
            <v>0</v>
          </cell>
          <cell r="K302" t="str">
            <v>B</v>
          </cell>
          <cell r="L302">
            <v>-6</v>
          </cell>
          <cell r="M302">
            <v>1</v>
          </cell>
        </row>
        <row r="303">
          <cell r="B303" t="str">
            <v>BUFFALO</v>
          </cell>
          <cell r="C303" t="str">
            <v>USA (NY)</v>
          </cell>
          <cell r="D303">
            <v>42</v>
          </cell>
          <cell r="E303">
            <v>56</v>
          </cell>
          <cell r="F303">
            <v>0</v>
          </cell>
          <cell r="G303" t="str">
            <v>U</v>
          </cell>
          <cell r="H303">
            <v>78</v>
          </cell>
          <cell r="I303">
            <v>44</v>
          </cell>
          <cell r="J303">
            <v>0</v>
          </cell>
          <cell r="K303" t="str">
            <v>B</v>
          </cell>
          <cell r="L303">
            <v>-5</v>
          </cell>
          <cell r="M303">
            <v>1</v>
          </cell>
        </row>
        <row r="304">
          <cell r="B304" t="str">
            <v>BUFFALO</v>
          </cell>
          <cell r="C304" t="str">
            <v>USA (WY)</v>
          </cell>
          <cell r="D304">
            <v>44</v>
          </cell>
          <cell r="E304">
            <v>23</v>
          </cell>
          <cell r="F304">
            <v>0</v>
          </cell>
          <cell r="G304" t="str">
            <v>U</v>
          </cell>
          <cell r="H304">
            <v>106</v>
          </cell>
          <cell r="I304">
            <v>43</v>
          </cell>
          <cell r="J304">
            <v>0</v>
          </cell>
          <cell r="K304" t="str">
            <v>B</v>
          </cell>
          <cell r="L304">
            <v>-7</v>
          </cell>
          <cell r="M304">
            <v>1</v>
          </cell>
        </row>
        <row r="305">
          <cell r="B305" t="str">
            <v>BUJUMBURA</v>
          </cell>
          <cell r="C305" t="str">
            <v>BURUNDI</v>
          </cell>
          <cell r="D305">
            <v>3</v>
          </cell>
          <cell r="E305">
            <v>20</v>
          </cell>
          <cell r="F305">
            <v>0</v>
          </cell>
          <cell r="G305" t="str">
            <v>S</v>
          </cell>
          <cell r="H305">
            <v>29</v>
          </cell>
          <cell r="I305">
            <v>19</v>
          </cell>
          <cell r="J305">
            <v>0</v>
          </cell>
          <cell r="K305" t="str">
            <v>T</v>
          </cell>
          <cell r="L305">
            <v>2</v>
          </cell>
          <cell r="M305">
            <v>1</v>
          </cell>
        </row>
        <row r="306">
          <cell r="B306" t="str">
            <v>BUKAYRIYAH</v>
          </cell>
          <cell r="C306" t="str">
            <v>SAUDI ARABIA</v>
          </cell>
          <cell r="D306">
            <v>26</v>
          </cell>
          <cell r="E306">
            <v>8</v>
          </cell>
          <cell r="F306">
            <v>0</v>
          </cell>
          <cell r="G306" t="str">
            <v>U</v>
          </cell>
          <cell r="H306">
            <v>43</v>
          </cell>
          <cell r="I306">
            <v>41</v>
          </cell>
          <cell r="J306">
            <v>0</v>
          </cell>
          <cell r="K306" t="str">
            <v>T</v>
          </cell>
          <cell r="L306">
            <v>3</v>
          </cell>
          <cell r="M306">
            <v>1</v>
          </cell>
        </row>
        <row r="307">
          <cell r="B307" t="str">
            <v>BUKITTINGGI</v>
          </cell>
          <cell r="C307" t="str">
            <v>INDONESIA</v>
          </cell>
          <cell r="D307">
            <v>0</v>
          </cell>
          <cell r="E307">
            <v>18</v>
          </cell>
          <cell r="F307">
            <v>0</v>
          </cell>
          <cell r="G307" t="str">
            <v>S</v>
          </cell>
          <cell r="H307">
            <v>100</v>
          </cell>
          <cell r="I307">
            <v>22</v>
          </cell>
          <cell r="J307">
            <v>0</v>
          </cell>
          <cell r="K307" t="str">
            <v>T</v>
          </cell>
          <cell r="L307">
            <v>7</v>
          </cell>
          <cell r="M307">
            <v>10</v>
          </cell>
        </row>
        <row r="308">
          <cell r="B308" t="str">
            <v>BULAWAYO</v>
          </cell>
          <cell r="C308" t="str">
            <v>ZIMBABWE</v>
          </cell>
          <cell r="D308">
            <v>20</v>
          </cell>
          <cell r="E308">
            <v>1</v>
          </cell>
          <cell r="F308">
            <v>0</v>
          </cell>
          <cell r="G308" t="str">
            <v>S</v>
          </cell>
          <cell r="H308">
            <v>28</v>
          </cell>
          <cell r="I308">
            <v>37</v>
          </cell>
          <cell r="J308">
            <v>0</v>
          </cell>
          <cell r="K308" t="str">
            <v>T</v>
          </cell>
          <cell r="L308">
            <v>2</v>
          </cell>
          <cell r="M308">
            <v>1</v>
          </cell>
        </row>
        <row r="309">
          <cell r="B309" t="str">
            <v>BULUKUMBA</v>
          </cell>
          <cell r="C309" t="str">
            <v>INDONESIA</v>
          </cell>
          <cell r="D309">
            <v>5</v>
          </cell>
          <cell r="E309">
            <v>33</v>
          </cell>
          <cell r="F309">
            <v>0</v>
          </cell>
          <cell r="G309" t="str">
            <v>S</v>
          </cell>
          <cell r="H309">
            <v>120</v>
          </cell>
          <cell r="I309">
            <v>12</v>
          </cell>
          <cell r="J309">
            <v>0</v>
          </cell>
          <cell r="K309" t="str">
            <v>T</v>
          </cell>
          <cell r="L309">
            <v>8</v>
          </cell>
          <cell r="M309">
            <v>10</v>
          </cell>
        </row>
        <row r="310">
          <cell r="B310" t="str">
            <v>BUNGAH GRESIK</v>
          </cell>
          <cell r="C310" t="str">
            <v>INDONESIA</v>
          </cell>
          <cell r="D310">
            <v>7</v>
          </cell>
          <cell r="E310">
            <v>3</v>
          </cell>
          <cell r="F310">
            <v>14.82</v>
          </cell>
          <cell r="G310" t="str">
            <v>S</v>
          </cell>
          <cell r="H310">
            <v>112</v>
          </cell>
          <cell r="I310">
            <v>34</v>
          </cell>
          <cell r="J310">
            <v>9</v>
          </cell>
          <cell r="K310" t="str">
            <v>T</v>
          </cell>
          <cell r="L310">
            <v>7</v>
          </cell>
          <cell r="M310">
            <v>10</v>
          </cell>
        </row>
        <row r="311">
          <cell r="B311" t="str">
            <v>BUNTOK</v>
          </cell>
          <cell r="C311" t="str">
            <v>INDONESIA</v>
          </cell>
          <cell r="D311">
            <v>1</v>
          </cell>
          <cell r="E311">
            <v>40</v>
          </cell>
          <cell r="F311">
            <v>0</v>
          </cell>
          <cell r="G311" t="str">
            <v>S</v>
          </cell>
          <cell r="H311">
            <v>114</v>
          </cell>
          <cell r="I311">
            <v>53</v>
          </cell>
          <cell r="J311">
            <v>0</v>
          </cell>
          <cell r="K311" t="str">
            <v>T</v>
          </cell>
          <cell r="L311">
            <v>8</v>
          </cell>
          <cell r="M311">
            <v>10</v>
          </cell>
        </row>
        <row r="312">
          <cell r="B312" t="str">
            <v>BUQAYQ</v>
          </cell>
          <cell r="C312" t="str">
            <v>SAUDI ARABIA</v>
          </cell>
          <cell r="D312">
            <v>27</v>
          </cell>
          <cell r="E312">
            <v>57</v>
          </cell>
          <cell r="F312">
            <v>0</v>
          </cell>
          <cell r="G312" t="str">
            <v>U</v>
          </cell>
          <cell r="H312">
            <v>49</v>
          </cell>
          <cell r="I312">
            <v>4</v>
          </cell>
          <cell r="J312">
            <v>0</v>
          </cell>
          <cell r="K312" t="str">
            <v>T</v>
          </cell>
          <cell r="L312">
            <v>3</v>
          </cell>
          <cell r="M312">
            <v>1</v>
          </cell>
        </row>
        <row r="313">
          <cell r="B313" t="str">
            <v>BURAYDAH</v>
          </cell>
          <cell r="C313" t="str">
            <v>SAUDI ARABIA</v>
          </cell>
          <cell r="D313">
            <v>26</v>
          </cell>
          <cell r="E313">
            <v>2</v>
          </cell>
          <cell r="F313">
            <v>0</v>
          </cell>
          <cell r="G313" t="str">
            <v>U</v>
          </cell>
          <cell r="H313">
            <v>43</v>
          </cell>
          <cell r="I313">
            <v>58</v>
          </cell>
          <cell r="J313">
            <v>0</v>
          </cell>
          <cell r="K313" t="str">
            <v>T</v>
          </cell>
          <cell r="L313">
            <v>3</v>
          </cell>
          <cell r="M313">
            <v>1</v>
          </cell>
        </row>
        <row r="314">
          <cell r="B314" t="str">
            <v>BURBANK</v>
          </cell>
          <cell r="C314" t="str">
            <v>USA (CA)</v>
          </cell>
          <cell r="D314">
            <v>34</v>
          </cell>
          <cell r="E314">
            <v>12</v>
          </cell>
          <cell r="F314">
            <v>0</v>
          </cell>
          <cell r="G314" t="str">
            <v>U</v>
          </cell>
          <cell r="H314">
            <v>118</v>
          </cell>
          <cell r="I314">
            <v>21</v>
          </cell>
          <cell r="J314">
            <v>0</v>
          </cell>
          <cell r="K314" t="str">
            <v>B</v>
          </cell>
          <cell r="L314">
            <v>-8</v>
          </cell>
          <cell r="M314">
            <v>1</v>
          </cell>
        </row>
        <row r="315">
          <cell r="B315" t="str">
            <v>BURLINGTON</v>
          </cell>
          <cell r="C315" t="str">
            <v>USA (IA)</v>
          </cell>
          <cell r="D315">
            <v>40</v>
          </cell>
          <cell r="E315">
            <v>47</v>
          </cell>
          <cell r="F315">
            <v>0</v>
          </cell>
          <cell r="G315" t="str">
            <v>U</v>
          </cell>
          <cell r="H315">
            <v>91</v>
          </cell>
          <cell r="I315">
            <v>7</v>
          </cell>
          <cell r="J315">
            <v>0</v>
          </cell>
          <cell r="K315" t="str">
            <v>B</v>
          </cell>
          <cell r="L315">
            <v>-6</v>
          </cell>
          <cell r="M315">
            <v>1</v>
          </cell>
        </row>
        <row r="316">
          <cell r="B316" t="str">
            <v>BURLINGTON</v>
          </cell>
          <cell r="C316" t="str">
            <v>USA (VT)</v>
          </cell>
          <cell r="D316">
            <v>44</v>
          </cell>
          <cell r="E316">
            <v>28</v>
          </cell>
          <cell r="F316">
            <v>0</v>
          </cell>
          <cell r="G316" t="str">
            <v>U</v>
          </cell>
          <cell r="H316">
            <v>73</v>
          </cell>
          <cell r="I316">
            <v>9</v>
          </cell>
          <cell r="J316">
            <v>0</v>
          </cell>
          <cell r="K316" t="str">
            <v>B</v>
          </cell>
          <cell r="L316">
            <v>-5</v>
          </cell>
          <cell r="M316">
            <v>1</v>
          </cell>
        </row>
        <row r="317">
          <cell r="B317" t="str">
            <v>BURNS</v>
          </cell>
          <cell r="C317" t="str">
            <v>USA (OR)</v>
          </cell>
          <cell r="D317">
            <v>43</v>
          </cell>
          <cell r="E317">
            <v>35</v>
          </cell>
          <cell r="F317">
            <v>0</v>
          </cell>
          <cell r="G317" t="str">
            <v>U</v>
          </cell>
          <cell r="H317">
            <v>118</v>
          </cell>
          <cell r="I317">
            <v>57</v>
          </cell>
          <cell r="J317">
            <v>0</v>
          </cell>
          <cell r="K317" t="str">
            <v>B</v>
          </cell>
          <cell r="L317">
            <v>-8</v>
          </cell>
          <cell r="M317">
            <v>1</v>
          </cell>
        </row>
        <row r="318">
          <cell r="B318" t="str">
            <v>BURSA</v>
          </cell>
          <cell r="C318" t="str">
            <v>TURKEY</v>
          </cell>
          <cell r="D318">
            <v>40</v>
          </cell>
          <cell r="E318">
            <v>12</v>
          </cell>
          <cell r="F318">
            <v>0</v>
          </cell>
          <cell r="G318" t="str">
            <v>U</v>
          </cell>
          <cell r="H318">
            <v>29</v>
          </cell>
          <cell r="I318">
            <v>4</v>
          </cell>
          <cell r="J318">
            <v>0</v>
          </cell>
          <cell r="K318" t="str">
            <v>T</v>
          </cell>
          <cell r="L318">
            <v>2</v>
          </cell>
          <cell r="M318">
            <v>1</v>
          </cell>
        </row>
        <row r="319">
          <cell r="B319" t="str">
            <v>BUSHEHR</v>
          </cell>
          <cell r="C319" t="str">
            <v>IRAN</v>
          </cell>
          <cell r="D319">
            <v>28</v>
          </cell>
          <cell r="E319">
            <v>57</v>
          </cell>
          <cell r="F319">
            <v>0</v>
          </cell>
          <cell r="G319" t="str">
            <v>U</v>
          </cell>
          <cell r="H319">
            <v>50</v>
          </cell>
          <cell r="I319">
            <v>50</v>
          </cell>
          <cell r="J319">
            <v>0</v>
          </cell>
          <cell r="K319" t="str">
            <v>T</v>
          </cell>
          <cell r="L319">
            <v>3</v>
          </cell>
          <cell r="M319">
            <v>1</v>
          </cell>
        </row>
        <row r="320">
          <cell r="B320" t="str">
            <v>BUTTE</v>
          </cell>
          <cell r="C320" t="str">
            <v>USA (MT)</v>
          </cell>
          <cell r="D320">
            <v>45</v>
          </cell>
          <cell r="E320">
            <v>57</v>
          </cell>
          <cell r="F320">
            <v>0</v>
          </cell>
          <cell r="G320" t="str">
            <v>U</v>
          </cell>
          <cell r="H320">
            <v>112</v>
          </cell>
          <cell r="I320">
            <v>30</v>
          </cell>
          <cell r="J320">
            <v>0</v>
          </cell>
          <cell r="K320" t="str">
            <v>B</v>
          </cell>
          <cell r="L320">
            <v>-7</v>
          </cell>
          <cell r="M320">
            <v>1</v>
          </cell>
        </row>
        <row r="321">
          <cell r="B321" t="str">
            <v>CADILLAC</v>
          </cell>
          <cell r="C321" t="str">
            <v>USA (MI)</v>
          </cell>
          <cell r="D321">
            <v>44</v>
          </cell>
          <cell r="E321">
            <v>17</v>
          </cell>
          <cell r="F321">
            <v>0</v>
          </cell>
          <cell r="G321" t="str">
            <v>U</v>
          </cell>
          <cell r="H321">
            <v>85</v>
          </cell>
          <cell r="I321">
            <v>25</v>
          </cell>
          <cell r="J321">
            <v>0</v>
          </cell>
          <cell r="K321" t="str">
            <v>B</v>
          </cell>
          <cell r="L321">
            <v>-5</v>
          </cell>
          <cell r="M321">
            <v>1</v>
          </cell>
        </row>
        <row r="322">
          <cell r="B322" t="str">
            <v>CAGAYAN</v>
          </cell>
          <cell r="C322" t="str">
            <v>PHILIPPINES</v>
          </cell>
          <cell r="D322">
            <v>8</v>
          </cell>
          <cell r="E322">
            <v>25</v>
          </cell>
          <cell r="F322">
            <v>0</v>
          </cell>
          <cell r="G322" t="str">
            <v>U</v>
          </cell>
          <cell r="H322">
            <v>124</v>
          </cell>
          <cell r="I322">
            <v>37</v>
          </cell>
          <cell r="J322">
            <v>0</v>
          </cell>
          <cell r="K322" t="str">
            <v>T</v>
          </cell>
          <cell r="L322">
            <v>8</v>
          </cell>
          <cell r="M322">
            <v>1</v>
          </cell>
        </row>
        <row r="323">
          <cell r="B323" t="str">
            <v>CAGLIARI</v>
          </cell>
          <cell r="C323" t="str">
            <v>ITALY</v>
          </cell>
          <cell r="D323">
            <v>39</v>
          </cell>
          <cell r="E323">
            <v>15</v>
          </cell>
          <cell r="F323">
            <v>0</v>
          </cell>
          <cell r="G323" t="str">
            <v>U</v>
          </cell>
          <cell r="H323">
            <v>9</v>
          </cell>
          <cell r="I323">
            <v>4</v>
          </cell>
          <cell r="J323">
            <v>0</v>
          </cell>
          <cell r="K323" t="str">
            <v>T</v>
          </cell>
          <cell r="L323">
            <v>1</v>
          </cell>
          <cell r="M323">
            <v>1</v>
          </cell>
        </row>
        <row r="324">
          <cell r="B324" t="str">
            <v>CAIRNS</v>
          </cell>
          <cell r="C324" t="str">
            <v>AUSTRALIA</v>
          </cell>
          <cell r="D324">
            <v>16</v>
          </cell>
          <cell r="E324">
            <v>53</v>
          </cell>
          <cell r="F324">
            <v>0</v>
          </cell>
          <cell r="G324" t="str">
            <v>S</v>
          </cell>
          <cell r="H324">
            <v>145</v>
          </cell>
          <cell r="I324">
            <v>45</v>
          </cell>
          <cell r="J324">
            <v>0</v>
          </cell>
          <cell r="K324" t="str">
            <v>T</v>
          </cell>
          <cell r="L324">
            <v>10</v>
          </cell>
          <cell r="M324">
            <v>1</v>
          </cell>
        </row>
        <row r="325">
          <cell r="B325" t="str">
            <v>CAIRO</v>
          </cell>
          <cell r="C325" t="str">
            <v>EGYPT</v>
          </cell>
          <cell r="D325">
            <v>30</v>
          </cell>
          <cell r="E325">
            <v>8</v>
          </cell>
          <cell r="F325">
            <v>0</v>
          </cell>
          <cell r="G325" t="str">
            <v>U</v>
          </cell>
          <cell r="H325">
            <v>31</v>
          </cell>
          <cell r="I325">
            <v>24</v>
          </cell>
          <cell r="J325">
            <v>0</v>
          </cell>
          <cell r="K325" t="str">
            <v>T</v>
          </cell>
          <cell r="L325">
            <v>2</v>
          </cell>
          <cell r="M325">
            <v>1</v>
          </cell>
        </row>
        <row r="326">
          <cell r="B326" t="str">
            <v>CALABAR</v>
          </cell>
          <cell r="C326" t="str">
            <v>NIGERIA</v>
          </cell>
          <cell r="D326">
            <v>4</v>
          </cell>
          <cell r="E326">
            <v>58</v>
          </cell>
          <cell r="F326">
            <v>0</v>
          </cell>
          <cell r="G326" t="str">
            <v>U</v>
          </cell>
          <cell r="H326">
            <v>8</v>
          </cell>
          <cell r="I326">
            <v>21</v>
          </cell>
          <cell r="J326">
            <v>0</v>
          </cell>
          <cell r="K326" t="str">
            <v>T</v>
          </cell>
          <cell r="L326">
            <v>1</v>
          </cell>
          <cell r="M326">
            <v>1</v>
          </cell>
        </row>
        <row r="327">
          <cell r="B327" t="str">
            <v>CALAMA</v>
          </cell>
          <cell r="C327" t="str">
            <v>CHILE</v>
          </cell>
          <cell r="D327">
            <v>22</v>
          </cell>
          <cell r="E327">
            <v>29</v>
          </cell>
          <cell r="F327">
            <v>0</v>
          </cell>
          <cell r="G327" t="str">
            <v>S</v>
          </cell>
          <cell r="H327">
            <v>68</v>
          </cell>
          <cell r="I327">
            <v>55</v>
          </cell>
          <cell r="J327">
            <v>0</v>
          </cell>
          <cell r="K327" t="str">
            <v>B</v>
          </cell>
          <cell r="L327">
            <v>-4</v>
          </cell>
          <cell r="M327">
            <v>1</v>
          </cell>
        </row>
        <row r="328">
          <cell r="B328" t="str">
            <v>CALANG</v>
          </cell>
          <cell r="C328" t="str">
            <v>INDONESIA</v>
          </cell>
          <cell r="D328">
            <v>4</v>
          </cell>
          <cell r="E328">
            <v>41</v>
          </cell>
          <cell r="F328">
            <v>0</v>
          </cell>
          <cell r="G328" t="str">
            <v>S</v>
          </cell>
          <cell r="H328">
            <v>95</v>
          </cell>
          <cell r="I328">
            <v>36</v>
          </cell>
          <cell r="J328">
            <v>0</v>
          </cell>
          <cell r="K328" t="str">
            <v>T</v>
          </cell>
          <cell r="L328">
            <v>7</v>
          </cell>
          <cell r="M328">
            <v>10</v>
          </cell>
        </row>
        <row r="329">
          <cell r="B329" t="str">
            <v>CALCUTTA</v>
          </cell>
          <cell r="C329" t="str">
            <v>INDIA</v>
          </cell>
          <cell r="D329">
            <v>22</v>
          </cell>
          <cell r="E329">
            <v>39</v>
          </cell>
          <cell r="F329">
            <v>0</v>
          </cell>
          <cell r="G329" t="str">
            <v>U</v>
          </cell>
          <cell r="H329">
            <v>88</v>
          </cell>
          <cell r="I329">
            <v>27</v>
          </cell>
          <cell r="J329">
            <v>0</v>
          </cell>
          <cell r="K329" t="str">
            <v>T</v>
          </cell>
          <cell r="L329">
            <v>5</v>
          </cell>
          <cell r="M329">
            <v>1</v>
          </cell>
        </row>
        <row r="330">
          <cell r="B330" t="str">
            <v>CALDWELL</v>
          </cell>
          <cell r="C330" t="str">
            <v>USA (NJ)</v>
          </cell>
          <cell r="D330">
            <v>40</v>
          </cell>
          <cell r="E330">
            <v>53</v>
          </cell>
          <cell r="F330">
            <v>0</v>
          </cell>
          <cell r="G330" t="str">
            <v>U</v>
          </cell>
          <cell r="H330">
            <v>74</v>
          </cell>
          <cell r="I330">
            <v>17</v>
          </cell>
          <cell r="J330">
            <v>0</v>
          </cell>
          <cell r="K330" t="str">
            <v>B</v>
          </cell>
          <cell r="L330">
            <v>-5</v>
          </cell>
          <cell r="M330">
            <v>1</v>
          </cell>
        </row>
        <row r="331">
          <cell r="B331" t="str">
            <v>CALEXICO</v>
          </cell>
          <cell r="C331" t="str">
            <v>USA (CA)</v>
          </cell>
          <cell r="D331">
            <v>32</v>
          </cell>
          <cell r="E331">
            <v>40</v>
          </cell>
          <cell r="F331">
            <v>0</v>
          </cell>
          <cell r="G331" t="str">
            <v>U</v>
          </cell>
          <cell r="H331">
            <v>115</v>
          </cell>
          <cell r="I331">
            <v>31</v>
          </cell>
          <cell r="J331">
            <v>0</v>
          </cell>
          <cell r="K331" t="str">
            <v>B</v>
          </cell>
          <cell r="L331">
            <v>-8</v>
          </cell>
          <cell r="M331">
            <v>1</v>
          </cell>
        </row>
        <row r="332">
          <cell r="B332" t="str">
            <v>CALGARY</v>
          </cell>
          <cell r="C332" t="str">
            <v>CANADA</v>
          </cell>
          <cell r="D332">
            <v>51</v>
          </cell>
          <cell r="E332">
            <v>7</v>
          </cell>
          <cell r="F332">
            <v>0</v>
          </cell>
          <cell r="G332" t="str">
            <v>U</v>
          </cell>
          <cell r="H332">
            <v>114</v>
          </cell>
          <cell r="I332">
            <v>1</v>
          </cell>
          <cell r="J332">
            <v>0</v>
          </cell>
          <cell r="K332" t="str">
            <v>B</v>
          </cell>
          <cell r="L332">
            <v>-7</v>
          </cell>
          <cell r="M332">
            <v>1</v>
          </cell>
        </row>
        <row r="333">
          <cell r="B333" t="str">
            <v>CALI</v>
          </cell>
          <cell r="C333" t="str">
            <v>COLOMBIA</v>
          </cell>
          <cell r="D333">
            <v>3</v>
          </cell>
          <cell r="E333">
            <v>33</v>
          </cell>
          <cell r="F333">
            <v>0</v>
          </cell>
          <cell r="G333" t="str">
            <v>U</v>
          </cell>
          <cell r="H333">
            <v>76</v>
          </cell>
          <cell r="I333">
            <v>23</v>
          </cell>
          <cell r="J333">
            <v>0</v>
          </cell>
          <cell r="K333" t="str">
            <v>B</v>
          </cell>
          <cell r="L333">
            <v>-5</v>
          </cell>
          <cell r="M333">
            <v>1</v>
          </cell>
        </row>
        <row r="334">
          <cell r="B334" t="str">
            <v>CALVI</v>
          </cell>
          <cell r="C334" t="str">
            <v>FRANCE</v>
          </cell>
          <cell r="D334">
            <v>42</v>
          </cell>
          <cell r="E334">
            <v>32</v>
          </cell>
          <cell r="F334">
            <v>0</v>
          </cell>
          <cell r="G334" t="str">
            <v>U</v>
          </cell>
          <cell r="H334">
            <v>8</v>
          </cell>
          <cell r="I334">
            <v>48</v>
          </cell>
          <cell r="J334">
            <v>0</v>
          </cell>
          <cell r="K334" t="str">
            <v>T</v>
          </cell>
          <cell r="L334">
            <v>1</v>
          </cell>
          <cell r="M334">
            <v>1</v>
          </cell>
        </row>
        <row r="335">
          <cell r="B335" t="str">
            <v>CAMAGUEY</v>
          </cell>
          <cell r="C335" t="str">
            <v>CUBA</v>
          </cell>
          <cell r="D335">
            <v>21</v>
          </cell>
          <cell r="E335">
            <v>25</v>
          </cell>
          <cell r="F335">
            <v>0</v>
          </cell>
          <cell r="G335" t="str">
            <v>U</v>
          </cell>
          <cell r="H335">
            <v>77</v>
          </cell>
          <cell r="I335">
            <v>51</v>
          </cell>
          <cell r="J335">
            <v>0</v>
          </cell>
          <cell r="K335" t="str">
            <v>B</v>
          </cell>
          <cell r="L335">
            <v>-5</v>
          </cell>
          <cell r="M335">
            <v>1</v>
          </cell>
        </row>
        <row r="336">
          <cell r="B336" t="str">
            <v>CAMDEN</v>
          </cell>
          <cell r="C336" t="str">
            <v>USA (AR)</v>
          </cell>
          <cell r="D336">
            <v>33</v>
          </cell>
          <cell r="E336">
            <v>37</v>
          </cell>
          <cell r="F336">
            <v>0</v>
          </cell>
          <cell r="G336" t="str">
            <v>U</v>
          </cell>
          <cell r="H336">
            <v>92</v>
          </cell>
          <cell r="I336">
            <v>46</v>
          </cell>
          <cell r="J336">
            <v>0</v>
          </cell>
          <cell r="K336" t="str">
            <v>B</v>
          </cell>
          <cell r="L336">
            <v>-6</v>
          </cell>
          <cell r="M336">
            <v>1</v>
          </cell>
        </row>
        <row r="337">
          <cell r="B337" t="str">
            <v>CAMP DOUGLAS</v>
          </cell>
          <cell r="C337" t="str">
            <v>USA (WI)</v>
          </cell>
          <cell r="D337">
            <v>43</v>
          </cell>
          <cell r="E337">
            <v>56</v>
          </cell>
          <cell r="F337">
            <v>0</v>
          </cell>
          <cell r="G337" t="str">
            <v>U</v>
          </cell>
          <cell r="H337">
            <v>90</v>
          </cell>
          <cell r="I337">
            <v>16</v>
          </cell>
          <cell r="J337">
            <v>0</v>
          </cell>
          <cell r="K337" t="str">
            <v>B</v>
          </cell>
          <cell r="L337">
            <v>-6</v>
          </cell>
          <cell r="M337">
            <v>1</v>
          </cell>
        </row>
        <row r="338">
          <cell r="B338" t="str">
            <v>CAMP SPRINGS</v>
          </cell>
          <cell r="C338" t="str">
            <v>USA (MD)</v>
          </cell>
          <cell r="D338">
            <v>38</v>
          </cell>
          <cell r="E338">
            <v>49</v>
          </cell>
          <cell r="F338">
            <v>0</v>
          </cell>
          <cell r="G338" t="str">
            <v>U</v>
          </cell>
          <cell r="H338">
            <v>76</v>
          </cell>
          <cell r="I338">
            <v>52</v>
          </cell>
          <cell r="J338">
            <v>0</v>
          </cell>
          <cell r="K338" t="str">
            <v>B</v>
          </cell>
          <cell r="L338">
            <v>-5</v>
          </cell>
          <cell r="M338">
            <v>1</v>
          </cell>
        </row>
        <row r="339">
          <cell r="B339" t="str">
            <v>CAMPBELL RIVER</v>
          </cell>
          <cell r="C339" t="str">
            <v>CANADA</v>
          </cell>
          <cell r="D339">
            <v>49</v>
          </cell>
          <cell r="E339">
            <v>57</v>
          </cell>
          <cell r="F339">
            <v>0</v>
          </cell>
          <cell r="G339" t="str">
            <v>U</v>
          </cell>
          <cell r="H339">
            <v>125</v>
          </cell>
          <cell r="I339">
            <v>16</v>
          </cell>
          <cell r="J339">
            <v>0</v>
          </cell>
          <cell r="K339" t="str">
            <v>B</v>
          </cell>
          <cell r="L339">
            <v>-8</v>
          </cell>
          <cell r="M339">
            <v>1</v>
          </cell>
        </row>
        <row r="340">
          <cell r="B340" t="str">
            <v>CAMPECHE</v>
          </cell>
          <cell r="C340" t="str">
            <v>MEXICO</v>
          </cell>
          <cell r="D340">
            <v>19</v>
          </cell>
          <cell r="E340">
            <v>50</v>
          </cell>
          <cell r="F340">
            <v>0</v>
          </cell>
          <cell r="G340" t="str">
            <v>U</v>
          </cell>
          <cell r="H340">
            <v>90</v>
          </cell>
          <cell r="I340">
            <v>31</v>
          </cell>
          <cell r="J340">
            <v>0</v>
          </cell>
          <cell r="K340" t="str">
            <v>B</v>
          </cell>
          <cell r="L340">
            <v>-6</v>
          </cell>
          <cell r="M340">
            <v>1</v>
          </cell>
        </row>
        <row r="341">
          <cell r="B341" t="str">
            <v>CAMPO GRANDE</v>
          </cell>
          <cell r="C341" t="str">
            <v>BRAZIL</v>
          </cell>
          <cell r="D341">
            <v>20</v>
          </cell>
          <cell r="E341">
            <v>28</v>
          </cell>
          <cell r="F341">
            <v>0</v>
          </cell>
          <cell r="G341" t="str">
            <v>S</v>
          </cell>
          <cell r="H341">
            <v>54</v>
          </cell>
          <cell r="I341">
            <v>40</v>
          </cell>
          <cell r="J341">
            <v>0</v>
          </cell>
          <cell r="K341" t="str">
            <v>B</v>
          </cell>
          <cell r="L341">
            <v>-3</v>
          </cell>
          <cell r="M341">
            <v>1</v>
          </cell>
        </row>
        <row r="342">
          <cell r="B342" t="str">
            <v>CAN CUN</v>
          </cell>
          <cell r="C342" t="str">
            <v>MEXICO</v>
          </cell>
          <cell r="D342">
            <v>21</v>
          </cell>
          <cell r="E342">
            <v>2</v>
          </cell>
          <cell r="F342">
            <v>0</v>
          </cell>
          <cell r="G342" t="str">
            <v>U</v>
          </cell>
          <cell r="H342">
            <v>86</v>
          </cell>
          <cell r="I342">
            <v>52</v>
          </cell>
          <cell r="J342">
            <v>0</v>
          </cell>
          <cell r="K342" t="str">
            <v>B</v>
          </cell>
          <cell r="L342">
            <v>-6</v>
          </cell>
          <cell r="M342">
            <v>1</v>
          </cell>
        </row>
        <row r="343">
          <cell r="B343" t="str">
            <v>CANBERRA</v>
          </cell>
          <cell r="C343" t="str">
            <v>AUSTRALIA</v>
          </cell>
          <cell r="D343">
            <v>35</v>
          </cell>
          <cell r="E343">
            <v>19</v>
          </cell>
          <cell r="F343">
            <v>0</v>
          </cell>
          <cell r="G343" t="str">
            <v>S</v>
          </cell>
          <cell r="H343">
            <v>149</v>
          </cell>
          <cell r="I343">
            <v>12</v>
          </cell>
          <cell r="J343">
            <v>0</v>
          </cell>
          <cell r="K343" t="str">
            <v>T</v>
          </cell>
          <cell r="L343">
            <v>10</v>
          </cell>
          <cell r="M343">
            <v>1</v>
          </cell>
        </row>
        <row r="344">
          <cell r="B344" t="str">
            <v>CAPE CANAVERAL</v>
          </cell>
          <cell r="C344" t="str">
            <v>USA (FL)</v>
          </cell>
          <cell r="D344">
            <v>28</v>
          </cell>
          <cell r="E344">
            <v>28</v>
          </cell>
          <cell r="F344">
            <v>0</v>
          </cell>
          <cell r="G344" t="str">
            <v>U</v>
          </cell>
          <cell r="H344">
            <v>80</v>
          </cell>
          <cell r="I344">
            <v>34</v>
          </cell>
          <cell r="J344">
            <v>0</v>
          </cell>
          <cell r="K344" t="str">
            <v>B</v>
          </cell>
          <cell r="L344">
            <v>-5</v>
          </cell>
          <cell r="M344">
            <v>1</v>
          </cell>
        </row>
        <row r="345">
          <cell r="B345" t="str">
            <v>CAPE GIRARDEAU</v>
          </cell>
          <cell r="C345" t="str">
            <v>USA (MO)</v>
          </cell>
          <cell r="D345">
            <v>37</v>
          </cell>
          <cell r="E345">
            <v>13</v>
          </cell>
          <cell r="F345">
            <v>0</v>
          </cell>
          <cell r="G345" t="str">
            <v>U</v>
          </cell>
          <cell r="H345">
            <v>89</v>
          </cell>
          <cell r="I345">
            <v>34</v>
          </cell>
          <cell r="J345">
            <v>0</v>
          </cell>
          <cell r="K345" t="str">
            <v>B</v>
          </cell>
          <cell r="L345">
            <v>-6</v>
          </cell>
          <cell r="M345">
            <v>1</v>
          </cell>
        </row>
        <row r="346">
          <cell r="B346" t="str">
            <v>CAPE MAY</v>
          </cell>
          <cell r="C346" t="str">
            <v>USA (NJ)</v>
          </cell>
          <cell r="D346">
            <v>39</v>
          </cell>
          <cell r="E346">
            <v>0</v>
          </cell>
          <cell r="F346">
            <v>0</v>
          </cell>
          <cell r="G346" t="str">
            <v>U</v>
          </cell>
          <cell r="H346">
            <v>74</v>
          </cell>
          <cell r="I346">
            <v>55</v>
          </cell>
          <cell r="J346">
            <v>0</v>
          </cell>
          <cell r="K346" t="str">
            <v>B</v>
          </cell>
          <cell r="L346">
            <v>-5</v>
          </cell>
          <cell r="M346">
            <v>1</v>
          </cell>
        </row>
        <row r="347">
          <cell r="B347" t="str">
            <v>CAPE SARICHEF</v>
          </cell>
          <cell r="C347" t="str">
            <v>USA (AK)</v>
          </cell>
          <cell r="D347">
            <v>54</v>
          </cell>
          <cell r="E347">
            <v>35</v>
          </cell>
          <cell r="F347">
            <v>0</v>
          </cell>
          <cell r="G347" t="str">
            <v>U</v>
          </cell>
          <cell r="H347">
            <v>164</v>
          </cell>
          <cell r="I347">
            <v>55</v>
          </cell>
          <cell r="J347">
            <v>0</v>
          </cell>
          <cell r="K347" t="str">
            <v>B</v>
          </cell>
          <cell r="L347">
            <v>-9</v>
          </cell>
          <cell r="M347">
            <v>1</v>
          </cell>
        </row>
        <row r="348">
          <cell r="B348" t="str">
            <v>CAPETOWN</v>
          </cell>
          <cell r="C348" t="str">
            <v>SOUTH AFRICA</v>
          </cell>
          <cell r="D348">
            <v>33</v>
          </cell>
          <cell r="E348">
            <v>58</v>
          </cell>
          <cell r="F348">
            <v>0</v>
          </cell>
          <cell r="G348" t="str">
            <v>S</v>
          </cell>
          <cell r="H348">
            <v>18</v>
          </cell>
          <cell r="I348">
            <v>36</v>
          </cell>
          <cell r="J348">
            <v>0</v>
          </cell>
          <cell r="K348" t="str">
            <v>T</v>
          </cell>
          <cell r="L348">
            <v>2</v>
          </cell>
          <cell r="M348">
            <v>1</v>
          </cell>
        </row>
        <row r="349">
          <cell r="B349" t="str">
            <v>CARACAS</v>
          </cell>
          <cell r="C349" t="str">
            <v>VENEZUELA</v>
          </cell>
          <cell r="D349">
            <v>10</v>
          </cell>
          <cell r="E349">
            <v>36</v>
          </cell>
          <cell r="F349">
            <v>0</v>
          </cell>
          <cell r="G349" t="str">
            <v>U</v>
          </cell>
          <cell r="H349">
            <v>66</v>
          </cell>
          <cell r="I349">
            <v>59</v>
          </cell>
          <cell r="J349">
            <v>0</v>
          </cell>
          <cell r="K349" t="str">
            <v>B</v>
          </cell>
          <cell r="L349">
            <v>-4</v>
          </cell>
          <cell r="M349">
            <v>1</v>
          </cell>
        </row>
        <row r="350">
          <cell r="B350" t="str">
            <v>CARBONDALE</v>
          </cell>
          <cell r="C350" t="str">
            <v>USA (IL)</v>
          </cell>
          <cell r="D350">
            <v>37</v>
          </cell>
          <cell r="E350">
            <v>47</v>
          </cell>
          <cell r="F350">
            <v>0</v>
          </cell>
          <cell r="G350" t="str">
            <v>U</v>
          </cell>
          <cell r="H350">
            <v>89</v>
          </cell>
          <cell r="I350">
            <v>15</v>
          </cell>
          <cell r="J350">
            <v>0</v>
          </cell>
          <cell r="K350" t="str">
            <v>B</v>
          </cell>
          <cell r="L350">
            <v>-6</v>
          </cell>
          <cell r="M350">
            <v>1</v>
          </cell>
        </row>
        <row r="351">
          <cell r="B351" t="str">
            <v>CARDIFF</v>
          </cell>
          <cell r="C351" t="str">
            <v>UK</v>
          </cell>
          <cell r="D351">
            <v>51</v>
          </cell>
          <cell r="E351">
            <v>24</v>
          </cell>
          <cell r="F351">
            <v>0</v>
          </cell>
          <cell r="G351" t="str">
            <v>U</v>
          </cell>
          <cell r="H351">
            <v>3</v>
          </cell>
          <cell r="I351">
            <v>21</v>
          </cell>
          <cell r="J351">
            <v>0</v>
          </cell>
          <cell r="K351" t="str">
            <v>B</v>
          </cell>
          <cell r="L351">
            <v>0</v>
          </cell>
          <cell r="M351">
            <v>1</v>
          </cell>
        </row>
        <row r="352">
          <cell r="B352" t="str">
            <v>CARLSBAD</v>
          </cell>
          <cell r="C352" t="str">
            <v>USA (NM)</v>
          </cell>
          <cell r="D352">
            <v>32</v>
          </cell>
          <cell r="E352">
            <v>20</v>
          </cell>
          <cell r="F352">
            <v>0</v>
          </cell>
          <cell r="G352" t="str">
            <v>U</v>
          </cell>
          <cell r="H352">
            <v>104</v>
          </cell>
          <cell r="I352">
            <v>16</v>
          </cell>
          <cell r="J352">
            <v>0</v>
          </cell>
          <cell r="K352" t="str">
            <v>B</v>
          </cell>
          <cell r="L352">
            <v>-7</v>
          </cell>
          <cell r="M352">
            <v>1</v>
          </cell>
        </row>
        <row r="353">
          <cell r="B353" t="str">
            <v>CARTAGENA</v>
          </cell>
          <cell r="C353" t="str">
            <v>COLOMBIA</v>
          </cell>
          <cell r="D353">
            <v>10</v>
          </cell>
          <cell r="E353">
            <v>27</v>
          </cell>
          <cell r="F353">
            <v>0</v>
          </cell>
          <cell r="G353" t="str">
            <v>U</v>
          </cell>
          <cell r="H353">
            <v>75</v>
          </cell>
          <cell r="I353">
            <v>31</v>
          </cell>
          <cell r="J353">
            <v>0</v>
          </cell>
          <cell r="K353" t="str">
            <v>B</v>
          </cell>
          <cell r="L353">
            <v>-5</v>
          </cell>
          <cell r="M353">
            <v>1</v>
          </cell>
        </row>
        <row r="354">
          <cell r="B354" t="str">
            <v>CASA GRANDE</v>
          </cell>
          <cell r="C354" t="str">
            <v>USA (AZ)</v>
          </cell>
          <cell r="D354">
            <v>32</v>
          </cell>
          <cell r="E354">
            <v>57</v>
          </cell>
          <cell r="F354">
            <v>0</v>
          </cell>
          <cell r="G354" t="str">
            <v>U</v>
          </cell>
          <cell r="H354">
            <v>111</v>
          </cell>
          <cell r="I354">
            <v>46</v>
          </cell>
          <cell r="J354">
            <v>0</v>
          </cell>
          <cell r="K354" t="str">
            <v>B</v>
          </cell>
          <cell r="L354">
            <v>-7</v>
          </cell>
          <cell r="M354">
            <v>1</v>
          </cell>
        </row>
        <row r="355">
          <cell r="B355" t="str">
            <v>CASABLANCA</v>
          </cell>
          <cell r="C355" t="str">
            <v>MOROCCO</v>
          </cell>
          <cell r="D355">
            <v>33</v>
          </cell>
          <cell r="E355">
            <v>22</v>
          </cell>
          <cell r="F355">
            <v>0</v>
          </cell>
          <cell r="G355" t="str">
            <v>U</v>
          </cell>
          <cell r="H355">
            <v>7</v>
          </cell>
          <cell r="I355">
            <v>35</v>
          </cell>
          <cell r="J355">
            <v>0</v>
          </cell>
          <cell r="K355" t="str">
            <v>B</v>
          </cell>
          <cell r="L355">
            <v>0</v>
          </cell>
          <cell r="M355">
            <v>1</v>
          </cell>
        </row>
        <row r="356">
          <cell r="B356" t="str">
            <v>CASPER</v>
          </cell>
          <cell r="C356" t="str">
            <v>USA (WY)</v>
          </cell>
          <cell r="D356">
            <v>42</v>
          </cell>
          <cell r="E356">
            <v>55</v>
          </cell>
          <cell r="F356">
            <v>0</v>
          </cell>
          <cell r="G356" t="str">
            <v>U</v>
          </cell>
          <cell r="H356">
            <v>106</v>
          </cell>
          <cell r="I356">
            <v>28</v>
          </cell>
          <cell r="J356">
            <v>0</v>
          </cell>
          <cell r="K356" t="str">
            <v>B</v>
          </cell>
          <cell r="L356">
            <v>-7</v>
          </cell>
          <cell r="M356">
            <v>1</v>
          </cell>
        </row>
        <row r="357">
          <cell r="B357" t="str">
            <v>CASTLEGAR</v>
          </cell>
          <cell r="C357" t="str">
            <v>CANADA</v>
          </cell>
          <cell r="D357">
            <v>49</v>
          </cell>
          <cell r="E357">
            <v>18</v>
          </cell>
          <cell r="F357">
            <v>0</v>
          </cell>
          <cell r="G357" t="str">
            <v>U</v>
          </cell>
          <cell r="H357">
            <v>117</v>
          </cell>
          <cell r="I357">
            <v>38</v>
          </cell>
          <cell r="J357">
            <v>0</v>
          </cell>
          <cell r="K357" t="str">
            <v>B</v>
          </cell>
          <cell r="L357">
            <v>-8</v>
          </cell>
          <cell r="M357">
            <v>1</v>
          </cell>
        </row>
        <row r="358">
          <cell r="B358" t="str">
            <v>CAT CAY</v>
          </cell>
          <cell r="C358" t="str">
            <v>BAHAMAS</v>
          </cell>
          <cell r="D358">
            <v>25</v>
          </cell>
          <cell r="E358">
            <v>30</v>
          </cell>
          <cell r="F358">
            <v>0</v>
          </cell>
          <cell r="G358" t="str">
            <v>U</v>
          </cell>
          <cell r="H358">
            <v>79</v>
          </cell>
          <cell r="I358">
            <v>30</v>
          </cell>
          <cell r="J358">
            <v>0</v>
          </cell>
          <cell r="K358" t="str">
            <v>B</v>
          </cell>
          <cell r="L358">
            <v>-5</v>
          </cell>
          <cell r="M358">
            <v>1</v>
          </cell>
        </row>
        <row r="359">
          <cell r="B359" t="str">
            <v>CATAMARCA</v>
          </cell>
          <cell r="C359" t="str">
            <v>ARGENTINA</v>
          </cell>
          <cell r="D359">
            <v>28</v>
          </cell>
          <cell r="E359">
            <v>27</v>
          </cell>
          <cell r="F359">
            <v>0</v>
          </cell>
          <cell r="G359" t="str">
            <v>S</v>
          </cell>
          <cell r="H359">
            <v>65</v>
          </cell>
          <cell r="I359">
            <v>47</v>
          </cell>
          <cell r="J359">
            <v>0</v>
          </cell>
          <cell r="K359" t="str">
            <v>B</v>
          </cell>
          <cell r="L359">
            <v>-3</v>
          </cell>
          <cell r="M359">
            <v>1</v>
          </cell>
        </row>
        <row r="360">
          <cell r="B360" t="str">
            <v>CATANIA</v>
          </cell>
          <cell r="C360" t="str">
            <v>ITALY</v>
          </cell>
          <cell r="D360">
            <v>37</v>
          </cell>
          <cell r="E360">
            <v>24</v>
          </cell>
          <cell r="F360">
            <v>0</v>
          </cell>
          <cell r="G360" t="str">
            <v>U</v>
          </cell>
          <cell r="H360">
            <v>14</v>
          </cell>
          <cell r="I360">
            <v>55</v>
          </cell>
          <cell r="J360">
            <v>0</v>
          </cell>
          <cell r="K360" t="str">
            <v>T</v>
          </cell>
          <cell r="L360">
            <v>1</v>
          </cell>
          <cell r="M360">
            <v>1</v>
          </cell>
        </row>
        <row r="361">
          <cell r="B361" t="str">
            <v>CAYENNE</v>
          </cell>
          <cell r="C361" t="str">
            <v>FRENCH GUIANA</v>
          </cell>
          <cell r="D361">
            <v>4</v>
          </cell>
          <cell r="E361">
            <v>49</v>
          </cell>
          <cell r="F361">
            <v>0</v>
          </cell>
          <cell r="G361" t="str">
            <v>U</v>
          </cell>
          <cell r="H361">
            <v>52</v>
          </cell>
          <cell r="I361">
            <v>22</v>
          </cell>
          <cell r="J361">
            <v>0</v>
          </cell>
          <cell r="K361" t="str">
            <v>B</v>
          </cell>
          <cell r="L361">
            <v>-4</v>
          </cell>
          <cell r="M361">
            <v>1</v>
          </cell>
        </row>
        <row r="362">
          <cell r="B362" t="str">
            <v>CEDAR CITY</v>
          </cell>
          <cell r="C362" t="str">
            <v>USA (UT)</v>
          </cell>
          <cell r="D362">
            <v>37</v>
          </cell>
          <cell r="E362">
            <v>42</v>
          </cell>
          <cell r="F362">
            <v>0</v>
          </cell>
          <cell r="G362" t="str">
            <v>U</v>
          </cell>
          <cell r="H362">
            <v>113</v>
          </cell>
          <cell r="I362">
            <v>6</v>
          </cell>
          <cell r="J362">
            <v>0</v>
          </cell>
          <cell r="K362" t="str">
            <v>B</v>
          </cell>
          <cell r="L362">
            <v>-7</v>
          </cell>
          <cell r="M362">
            <v>1</v>
          </cell>
        </row>
        <row r="363">
          <cell r="B363" t="str">
            <v>CEDAR RAPIDS</v>
          </cell>
          <cell r="C363" t="str">
            <v>USA (IA)</v>
          </cell>
          <cell r="D363">
            <v>41</v>
          </cell>
          <cell r="E363">
            <v>53</v>
          </cell>
          <cell r="F363">
            <v>0</v>
          </cell>
          <cell r="G363" t="str">
            <v>U</v>
          </cell>
          <cell r="H363">
            <v>91</v>
          </cell>
          <cell r="I363">
            <v>42</v>
          </cell>
          <cell r="J363">
            <v>0</v>
          </cell>
          <cell r="K363" t="str">
            <v>B</v>
          </cell>
          <cell r="L363">
            <v>-6</v>
          </cell>
          <cell r="M363">
            <v>1</v>
          </cell>
        </row>
        <row r="364">
          <cell r="B364" t="str">
            <v>CEPU</v>
          </cell>
          <cell r="C364" t="str">
            <v>INDONESIA</v>
          </cell>
          <cell r="D364">
            <v>7</v>
          </cell>
          <cell r="E364">
            <v>10</v>
          </cell>
          <cell r="F364">
            <v>0</v>
          </cell>
          <cell r="G364" t="str">
            <v>S</v>
          </cell>
          <cell r="H364">
            <v>111</v>
          </cell>
          <cell r="I364">
            <v>35</v>
          </cell>
          <cell r="J364">
            <v>0</v>
          </cell>
          <cell r="K364" t="str">
            <v>T</v>
          </cell>
          <cell r="L364">
            <v>7</v>
          </cell>
          <cell r="M364">
            <v>10</v>
          </cell>
        </row>
        <row r="365">
          <cell r="B365" t="str">
            <v>CHADRON</v>
          </cell>
          <cell r="C365" t="str">
            <v>USA (NE)</v>
          </cell>
          <cell r="D365">
            <v>42</v>
          </cell>
          <cell r="E365">
            <v>50</v>
          </cell>
          <cell r="F365">
            <v>0</v>
          </cell>
          <cell r="G365" t="str">
            <v>U</v>
          </cell>
          <cell r="H365">
            <v>103</v>
          </cell>
          <cell r="I365">
            <v>6</v>
          </cell>
          <cell r="J365">
            <v>0</v>
          </cell>
          <cell r="K365" t="str">
            <v>B</v>
          </cell>
          <cell r="L365">
            <v>-7</v>
          </cell>
          <cell r="M365">
            <v>1</v>
          </cell>
        </row>
        <row r="366">
          <cell r="B366" t="str">
            <v>CHAMPAIGN</v>
          </cell>
          <cell r="C366" t="str">
            <v>USA (IL)</v>
          </cell>
          <cell r="D366">
            <v>40</v>
          </cell>
          <cell r="E366">
            <v>2</v>
          </cell>
          <cell r="F366">
            <v>0</v>
          </cell>
          <cell r="G366" t="str">
            <v>U</v>
          </cell>
          <cell r="H366">
            <v>88</v>
          </cell>
          <cell r="I366">
            <v>17</v>
          </cell>
          <cell r="J366">
            <v>0</v>
          </cell>
          <cell r="K366" t="str">
            <v>B</v>
          </cell>
          <cell r="L366">
            <v>-6</v>
          </cell>
          <cell r="M366">
            <v>1</v>
          </cell>
        </row>
        <row r="367">
          <cell r="B367" t="str">
            <v>CHANIA</v>
          </cell>
          <cell r="C367" t="str">
            <v>GREECE</v>
          </cell>
          <cell r="D367">
            <v>35</v>
          </cell>
          <cell r="E367">
            <v>32</v>
          </cell>
          <cell r="F367">
            <v>0</v>
          </cell>
          <cell r="G367" t="str">
            <v>U</v>
          </cell>
          <cell r="H367">
            <v>24</v>
          </cell>
          <cell r="I367">
            <v>9</v>
          </cell>
          <cell r="J367">
            <v>0</v>
          </cell>
          <cell r="K367" t="str">
            <v>T</v>
          </cell>
          <cell r="L367">
            <v>2</v>
          </cell>
          <cell r="M367">
            <v>1</v>
          </cell>
        </row>
        <row r="368">
          <cell r="B368" t="str">
            <v>CHARLEROI</v>
          </cell>
          <cell r="C368" t="str">
            <v>BELGIUM</v>
          </cell>
          <cell r="D368">
            <v>50</v>
          </cell>
          <cell r="E368">
            <v>28</v>
          </cell>
          <cell r="F368">
            <v>0</v>
          </cell>
          <cell r="G368" t="str">
            <v>U</v>
          </cell>
          <cell r="H368">
            <v>4</v>
          </cell>
          <cell r="I368">
            <v>27</v>
          </cell>
          <cell r="J368">
            <v>0</v>
          </cell>
          <cell r="K368" t="str">
            <v>T</v>
          </cell>
          <cell r="L368">
            <v>1</v>
          </cell>
          <cell r="M368">
            <v>1</v>
          </cell>
        </row>
        <row r="369">
          <cell r="B369" t="str">
            <v>CHARLESTON</v>
          </cell>
          <cell r="C369" t="str">
            <v>USA (SC)</v>
          </cell>
          <cell r="D369">
            <v>32</v>
          </cell>
          <cell r="E369">
            <v>54</v>
          </cell>
          <cell r="F369">
            <v>0</v>
          </cell>
          <cell r="G369" t="str">
            <v>U</v>
          </cell>
          <cell r="H369">
            <v>80</v>
          </cell>
          <cell r="I369">
            <v>2</v>
          </cell>
          <cell r="J369">
            <v>0</v>
          </cell>
          <cell r="K369" t="str">
            <v>B</v>
          </cell>
          <cell r="L369">
            <v>-5</v>
          </cell>
          <cell r="M369">
            <v>1</v>
          </cell>
        </row>
        <row r="370">
          <cell r="B370" t="str">
            <v>CHARLESTON</v>
          </cell>
          <cell r="C370" t="str">
            <v>USA (WV)</v>
          </cell>
          <cell r="D370">
            <v>38</v>
          </cell>
          <cell r="E370">
            <v>22</v>
          </cell>
          <cell r="F370">
            <v>0</v>
          </cell>
          <cell r="G370" t="str">
            <v>U</v>
          </cell>
          <cell r="H370">
            <v>81</v>
          </cell>
          <cell r="I370">
            <v>36</v>
          </cell>
          <cell r="J370">
            <v>0</v>
          </cell>
          <cell r="K370" t="str">
            <v>B</v>
          </cell>
          <cell r="L370">
            <v>-5</v>
          </cell>
          <cell r="M370">
            <v>1</v>
          </cell>
        </row>
        <row r="371">
          <cell r="B371" t="str">
            <v>CHARLO</v>
          </cell>
          <cell r="C371" t="str">
            <v>CANADA</v>
          </cell>
          <cell r="D371">
            <v>47</v>
          </cell>
          <cell r="E371">
            <v>59</v>
          </cell>
          <cell r="F371">
            <v>0</v>
          </cell>
          <cell r="G371" t="str">
            <v>U</v>
          </cell>
          <cell r="H371">
            <v>66</v>
          </cell>
          <cell r="I371">
            <v>20</v>
          </cell>
          <cell r="J371">
            <v>0</v>
          </cell>
          <cell r="K371" t="str">
            <v>B</v>
          </cell>
          <cell r="L371">
            <v>-4</v>
          </cell>
          <cell r="M371">
            <v>1</v>
          </cell>
        </row>
        <row r="372">
          <cell r="B372" t="str">
            <v>CHARLOTTE</v>
          </cell>
          <cell r="C372" t="str">
            <v>USA (NC)</v>
          </cell>
          <cell r="D372">
            <v>35</v>
          </cell>
          <cell r="E372">
            <v>13</v>
          </cell>
          <cell r="F372">
            <v>0</v>
          </cell>
          <cell r="G372" t="str">
            <v>U</v>
          </cell>
          <cell r="H372">
            <v>80</v>
          </cell>
          <cell r="I372">
            <v>56</v>
          </cell>
          <cell r="J372">
            <v>0</v>
          </cell>
          <cell r="K372" t="str">
            <v>B</v>
          </cell>
          <cell r="L372">
            <v>-5</v>
          </cell>
          <cell r="M372">
            <v>1</v>
          </cell>
        </row>
        <row r="373">
          <cell r="B373" t="str">
            <v>CHARLOTTESVILLE</v>
          </cell>
          <cell r="C373" t="str">
            <v>USA (VA)</v>
          </cell>
          <cell r="D373">
            <v>38</v>
          </cell>
          <cell r="E373">
            <v>8</v>
          </cell>
          <cell r="F373">
            <v>0</v>
          </cell>
          <cell r="G373" t="str">
            <v>U</v>
          </cell>
          <cell r="H373">
            <v>78</v>
          </cell>
          <cell r="I373">
            <v>27</v>
          </cell>
          <cell r="J373">
            <v>0</v>
          </cell>
          <cell r="K373" t="str">
            <v>B</v>
          </cell>
          <cell r="L373">
            <v>-5</v>
          </cell>
          <cell r="M373">
            <v>1</v>
          </cell>
        </row>
        <row r="374">
          <cell r="B374" t="str">
            <v>CHARLOTTETOWN</v>
          </cell>
          <cell r="C374" t="str">
            <v>CANADA</v>
          </cell>
          <cell r="D374">
            <v>46</v>
          </cell>
          <cell r="E374">
            <v>17</v>
          </cell>
          <cell r="F374">
            <v>0</v>
          </cell>
          <cell r="G374" t="str">
            <v>U</v>
          </cell>
          <cell r="H374">
            <v>63</v>
          </cell>
          <cell r="I374">
            <v>8</v>
          </cell>
          <cell r="J374">
            <v>0</v>
          </cell>
          <cell r="K374" t="str">
            <v>B</v>
          </cell>
          <cell r="L374">
            <v>-4</v>
          </cell>
          <cell r="M374">
            <v>1</v>
          </cell>
        </row>
        <row r="375">
          <cell r="B375" t="str">
            <v>CHATEAUROUX</v>
          </cell>
          <cell r="C375" t="str">
            <v>FRANCE</v>
          </cell>
          <cell r="D375">
            <v>46</v>
          </cell>
          <cell r="E375">
            <v>49</v>
          </cell>
          <cell r="F375">
            <v>0</v>
          </cell>
          <cell r="G375" t="str">
            <v>U</v>
          </cell>
          <cell r="H375">
            <v>1</v>
          </cell>
          <cell r="I375">
            <v>42</v>
          </cell>
          <cell r="J375">
            <v>0</v>
          </cell>
          <cell r="K375" t="str">
            <v>T</v>
          </cell>
          <cell r="L375">
            <v>1</v>
          </cell>
          <cell r="M375">
            <v>1</v>
          </cell>
        </row>
        <row r="376">
          <cell r="B376" t="str">
            <v>CHATHAM</v>
          </cell>
          <cell r="C376" t="str">
            <v>CANADA</v>
          </cell>
          <cell r="D376">
            <v>47</v>
          </cell>
          <cell r="E376">
            <v>1</v>
          </cell>
          <cell r="F376">
            <v>0</v>
          </cell>
          <cell r="G376" t="str">
            <v>U</v>
          </cell>
          <cell r="H376">
            <v>65</v>
          </cell>
          <cell r="I376">
            <v>27</v>
          </cell>
          <cell r="J376">
            <v>0</v>
          </cell>
          <cell r="K376" t="str">
            <v>B</v>
          </cell>
          <cell r="L376">
            <v>-4</v>
          </cell>
          <cell r="M376">
            <v>1</v>
          </cell>
        </row>
        <row r="377">
          <cell r="B377" t="str">
            <v>CHATTANOOGA</v>
          </cell>
          <cell r="C377" t="str">
            <v>USA (TN)</v>
          </cell>
          <cell r="D377">
            <v>35</v>
          </cell>
          <cell r="E377">
            <v>2</v>
          </cell>
          <cell r="F377">
            <v>0</v>
          </cell>
          <cell r="G377" t="str">
            <v>U</v>
          </cell>
          <cell r="H377">
            <v>85</v>
          </cell>
          <cell r="I377">
            <v>12</v>
          </cell>
          <cell r="J377">
            <v>0</v>
          </cell>
          <cell r="K377" t="str">
            <v>B</v>
          </cell>
          <cell r="L377">
            <v>-5</v>
          </cell>
          <cell r="M377">
            <v>1</v>
          </cell>
        </row>
        <row r="378">
          <cell r="B378" t="str">
            <v>CHEHALIS</v>
          </cell>
          <cell r="C378" t="str">
            <v>USA (WA)</v>
          </cell>
          <cell r="D378">
            <v>46</v>
          </cell>
          <cell r="E378">
            <v>40</v>
          </cell>
          <cell r="F378">
            <v>0</v>
          </cell>
          <cell r="G378" t="str">
            <v>U</v>
          </cell>
          <cell r="H378">
            <v>122</v>
          </cell>
          <cell r="I378">
            <v>59</v>
          </cell>
          <cell r="J378">
            <v>0</v>
          </cell>
          <cell r="K378" t="str">
            <v>B</v>
          </cell>
          <cell r="L378">
            <v>-8</v>
          </cell>
          <cell r="M378">
            <v>1</v>
          </cell>
        </row>
        <row r="379">
          <cell r="B379" t="str">
            <v>CHEJU</v>
          </cell>
          <cell r="C379" t="str">
            <v>SOUTH KOREA</v>
          </cell>
          <cell r="D379">
            <v>33</v>
          </cell>
          <cell r="E379">
            <v>30</v>
          </cell>
          <cell r="F379">
            <v>0</v>
          </cell>
          <cell r="G379" t="str">
            <v>U</v>
          </cell>
          <cell r="H379">
            <v>126</v>
          </cell>
          <cell r="I379">
            <v>30</v>
          </cell>
          <cell r="J379">
            <v>0</v>
          </cell>
          <cell r="K379" t="str">
            <v>T</v>
          </cell>
          <cell r="L379">
            <v>9</v>
          </cell>
          <cell r="M379">
            <v>1</v>
          </cell>
        </row>
        <row r="380">
          <cell r="B380" t="str">
            <v>CHERBOURG</v>
          </cell>
          <cell r="C380" t="str">
            <v>FRANCE</v>
          </cell>
          <cell r="D380">
            <v>49</v>
          </cell>
          <cell r="E380">
            <v>39</v>
          </cell>
          <cell r="F380">
            <v>0</v>
          </cell>
          <cell r="G380" t="str">
            <v>U</v>
          </cell>
          <cell r="H380">
            <v>1</v>
          </cell>
          <cell r="I380">
            <v>28</v>
          </cell>
          <cell r="J380">
            <v>0</v>
          </cell>
          <cell r="K380" t="str">
            <v>B</v>
          </cell>
          <cell r="L380">
            <v>1</v>
          </cell>
          <cell r="M380">
            <v>1</v>
          </cell>
        </row>
        <row r="381">
          <cell r="B381" t="str">
            <v>CHERRY POINT</v>
          </cell>
          <cell r="C381" t="str">
            <v>USA (NC)</v>
          </cell>
          <cell r="D381">
            <v>34</v>
          </cell>
          <cell r="E381">
            <v>54</v>
          </cell>
          <cell r="F381">
            <v>0</v>
          </cell>
          <cell r="G381" t="str">
            <v>U</v>
          </cell>
          <cell r="H381">
            <v>76</v>
          </cell>
          <cell r="I381">
            <v>53</v>
          </cell>
          <cell r="J381">
            <v>0</v>
          </cell>
          <cell r="K381" t="str">
            <v>B</v>
          </cell>
          <cell r="L381">
            <v>-5</v>
          </cell>
          <cell r="M381">
            <v>1</v>
          </cell>
        </row>
        <row r="382">
          <cell r="B382" t="str">
            <v>CHETUMAL</v>
          </cell>
          <cell r="C382" t="str">
            <v>MEXICO</v>
          </cell>
          <cell r="D382">
            <v>18</v>
          </cell>
          <cell r="E382">
            <v>29</v>
          </cell>
          <cell r="F382">
            <v>0</v>
          </cell>
          <cell r="G382" t="str">
            <v>U</v>
          </cell>
          <cell r="H382">
            <v>88</v>
          </cell>
          <cell r="I382">
            <v>20</v>
          </cell>
          <cell r="J382">
            <v>0</v>
          </cell>
          <cell r="K382" t="str">
            <v>B</v>
          </cell>
          <cell r="L382">
            <v>-6</v>
          </cell>
          <cell r="M382">
            <v>1</v>
          </cell>
        </row>
        <row r="383">
          <cell r="B383" t="str">
            <v>CHEYENNE</v>
          </cell>
          <cell r="C383" t="str">
            <v>USA (WY)</v>
          </cell>
          <cell r="D383">
            <v>41</v>
          </cell>
          <cell r="E383">
            <v>9</v>
          </cell>
          <cell r="F383">
            <v>0</v>
          </cell>
          <cell r="G383" t="str">
            <v>U</v>
          </cell>
          <cell r="H383">
            <v>104</v>
          </cell>
          <cell r="I383">
            <v>49</v>
          </cell>
          <cell r="J383">
            <v>0</v>
          </cell>
          <cell r="K383" t="str">
            <v>B</v>
          </cell>
          <cell r="L383">
            <v>-7</v>
          </cell>
          <cell r="M383">
            <v>1</v>
          </cell>
        </row>
        <row r="384">
          <cell r="B384" t="str">
            <v>CHIANG MAI</v>
          </cell>
          <cell r="C384" t="str">
            <v>THAILAND</v>
          </cell>
          <cell r="D384">
            <v>18</v>
          </cell>
          <cell r="E384">
            <v>46</v>
          </cell>
          <cell r="F384">
            <v>0</v>
          </cell>
          <cell r="G384" t="str">
            <v>U</v>
          </cell>
          <cell r="H384">
            <v>98</v>
          </cell>
          <cell r="I384">
            <v>58</v>
          </cell>
          <cell r="J384">
            <v>0</v>
          </cell>
          <cell r="K384" t="str">
            <v>T</v>
          </cell>
          <cell r="L384">
            <v>7</v>
          </cell>
          <cell r="M384">
            <v>1</v>
          </cell>
        </row>
        <row r="385">
          <cell r="B385" t="str">
            <v>CHIAYI</v>
          </cell>
          <cell r="C385" t="str">
            <v>TAIWAN</v>
          </cell>
          <cell r="D385">
            <v>23</v>
          </cell>
          <cell r="E385">
            <v>28</v>
          </cell>
          <cell r="F385">
            <v>0</v>
          </cell>
          <cell r="G385" t="str">
            <v>U</v>
          </cell>
          <cell r="H385">
            <v>120</v>
          </cell>
          <cell r="I385">
            <v>23</v>
          </cell>
          <cell r="J385">
            <v>0</v>
          </cell>
          <cell r="K385" t="str">
            <v>T</v>
          </cell>
          <cell r="L385">
            <v>8</v>
          </cell>
          <cell r="M385">
            <v>1</v>
          </cell>
        </row>
        <row r="386">
          <cell r="B386" t="str">
            <v>CHICAGO</v>
          </cell>
          <cell r="C386" t="str">
            <v>USA (IL)</v>
          </cell>
          <cell r="D386">
            <v>41</v>
          </cell>
          <cell r="E386">
            <v>47</v>
          </cell>
          <cell r="F386">
            <v>0</v>
          </cell>
          <cell r="G386" t="str">
            <v>U</v>
          </cell>
          <cell r="H386">
            <v>87</v>
          </cell>
          <cell r="I386">
            <v>45</v>
          </cell>
          <cell r="J386">
            <v>0</v>
          </cell>
          <cell r="K386" t="str">
            <v>B</v>
          </cell>
          <cell r="L386">
            <v>-6</v>
          </cell>
          <cell r="M386">
            <v>1</v>
          </cell>
        </row>
        <row r="387">
          <cell r="B387" t="str">
            <v>CHICKASHA</v>
          </cell>
          <cell r="C387" t="str">
            <v>USA (OK)</v>
          </cell>
          <cell r="D387">
            <v>35</v>
          </cell>
          <cell r="E387">
            <v>2</v>
          </cell>
          <cell r="F387">
            <v>0</v>
          </cell>
          <cell r="G387" t="str">
            <v>U</v>
          </cell>
          <cell r="H387">
            <v>97</v>
          </cell>
          <cell r="I387">
            <v>58</v>
          </cell>
          <cell r="J387">
            <v>0</v>
          </cell>
          <cell r="K387" t="str">
            <v>B</v>
          </cell>
          <cell r="L387">
            <v>-6</v>
          </cell>
          <cell r="M387">
            <v>1</v>
          </cell>
        </row>
        <row r="388">
          <cell r="B388" t="str">
            <v>CHICLAYO</v>
          </cell>
          <cell r="C388" t="str">
            <v>PERU</v>
          </cell>
          <cell r="D388">
            <v>6</v>
          </cell>
          <cell r="E388">
            <v>47</v>
          </cell>
          <cell r="F388">
            <v>0</v>
          </cell>
          <cell r="G388" t="str">
            <v>S</v>
          </cell>
          <cell r="H388">
            <v>79</v>
          </cell>
          <cell r="I388">
            <v>50</v>
          </cell>
          <cell r="J388">
            <v>0</v>
          </cell>
          <cell r="K388" t="str">
            <v>B</v>
          </cell>
          <cell r="L388">
            <v>-5</v>
          </cell>
          <cell r="M388">
            <v>1</v>
          </cell>
        </row>
        <row r="389">
          <cell r="B389" t="str">
            <v>CHICO</v>
          </cell>
          <cell r="C389" t="str">
            <v>USA (CA)</v>
          </cell>
          <cell r="D389">
            <v>39</v>
          </cell>
          <cell r="E389">
            <v>48</v>
          </cell>
          <cell r="F389">
            <v>0</v>
          </cell>
          <cell r="G389" t="str">
            <v>U</v>
          </cell>
          <cell r="H389">
            <v>121</v>
          </cell>
          <cell r="I389">
            <v>51</v>
          </cell>
          <cell r="J389">
            <v>0</v>
          </cell>
          <cell r="K389" t="str">
            <v>B</v>
          </cell>
          <cell r="L389">
            <v>-8</v>
          </cell>
          <cell r="M389">
            <v>1</v>
          </cell>
        </row>
        <row r="390">
          <cell r="B390" t="str">
            <v>CHICOPEE FALLS</v>
          </cell>
          <cell r="C390" t="str">
            <v>USA (MA)</v>
          </cell>
          <cell r="D390">
            <v>42</v>
          </cell>
          <cell r="E390">
            <v>12</v>
          </cell>
          <cell r="F390">
            <v>0</v>
          </cell>
          <cell r="G390" t="str">
            <v>U</v>
          </cell>
          <cell r="H390">
            <v>72</v>
          </cell>
          <cell r="I390">
            <v>32</v>
          </cell>
          <cell r="J390">
            <v>0</v>
          </cell>
          <cell r="K390" t="str">
            <v>B</v>
          </cell>
          <cell r="L390">
            <v>-5</v>
          </cell>
          <cell r="M390">
            <v>1</v>
          </cell>
        </row>
        <row r="391">
          <cell r="B391" t="str">
            <v>CHIHUAHUA</v>
          </cell>
          <cell r="C391" t="str">
            <v>MEXICO</v>
          </cell>
          <cell r="D391">
            <v>28</v>
          </cell>
          <cell r="E391">
            <v>39</v>
          </cell>
          <cell r="F391">
            <v>0</v>
          </cell>
          <cell r="G391" t="str">
            <v>U</v>
          </cell>
          <cell r="H391">
            <v>106</v>
          </cell>
          <cell r="I391">
            <v>6</v>
          </cell>
          <cell r="J391">
            <v>0</v>
          </cell>
          <cell r="K391" t="str">
            <v>B</v>
          </cell>
          <cell r="L391">
            <v>-6</v>
          </cell>
          <cell r="M391">
            <v>1</v>
          </cell>
        </row>
        <row r="392">
          <cell r="B392" t="str">
            <v>CHINCOTEAGUE</v>
          </cell>
          <cell r="C392" t="str">
            <v>USA (VA)</v>
          </cell>
          <cell r="D392">
            <v>37</v>
          </cell>
          <cell r="E392">
            <v>56</v>
          </cell>
          <cell r="F392">
            <v>0</v>
          </cell>
          <cell r="G392" t="str">
            <v>U</v>
          </cell>
          <cell r="H392">
            <v>75</v>
          </cell>
          <cell r="I392">
            <v>28</v>
          </cell>
          <cell r="J392">
            <v>0</v>
          </cell>
          <cell r="K392" t="str">
            <v>B</v>
          </cell>
          <cell r="L392">
            <v>-5</v>
          </cell>
          <cell r="M392">
            <v>1</v>
          </cell>
        </row>
        <row r="393">
          <cell r="B393" t="str">
            <v>CHINO</v>
          </cell>
          <cell r="C393" t="str">
            <v>USA (CA)</v>
          </cell>
          <cell r="D393">
            <v>33</v>
          </cell>
          <cell r="E393">
            <v>58</v>
          </cell>
          <cell r="F393">
            <v>0</v>
          </cell>
          <cell r="G393" t="str">
            <v>U</v>
          </cell>
          <cell r="H393">
            <v>117</v>
          </cell>
          <cell r="I393">
            <v>38</v>
          </cell>
          <cell r="J393">
            <v>0</v>
          </cell>
          <cell r="K393" t="str">
            <v>B</v>
          </cell>
          <cell r="L393">
            <v>-8</v>
          </cell>
          <cell r="M393">
            <v>1</v>
          </cell>
        </row>
        <row r="394">
          <cell r="B394" t="str">
            <v>CHITTAGONG</v>
          </cell>
          <cell r="C394" t="str">
            <v>BANGLADESH</v>
          </cell>
          <cell r="D394">
            <v>22</v>
          </cell>
          <cell r="E394">
            <v>15</v>
          </cell>
          <cell r="F394">
            <v>0</v>
          </cell>
          <cell r="G394" t="str">
            <v>U</v>
          </cell>
          <cell r="H394">
            <v>91</v>
          </cell>
          <cell r="I394">
            <v>50</v>
          </cell>
          <cell r="J394">
            <v>0</v>
          </cell>
          <cell r="K394" t="str">
            <v>T</v>
          </cell>
          <cell r="L394">
            <v>6</v>
          </cell>
          <cell r="M394">
            <v>1</v>
          </cell>
        </row>
        <row r="395">
          <cell r="B395" t="str">
            <v>CHON BURI</v>
          </cell>
          <cell r="C395" t="str">
            <v>THAILAND</v>
          </cell>
          <cell r="D395">
            <v>13</v>
          </cell>
          <cell r="E395">
            <v>24</v>
          </cell>
          <cell r="F395">
            <v>0</v>
          </cell>
          <cell r="G395" t="str">
            <v>U</v>
          </cell>
          <cell r="H395">
            <v>100</v>
          </cell>
          <cell r="I395">
            <v>59</v>
          </cell>
          <cell r="J395">
            <v>0</v>
          </cell>
          <cell r="K395" t="str">
            <v>T</v>
          </cell>
          <cell r="L395">
            <v>7</v>
          </cell>
          <cell r="M395">
            <v>1</v>
          </cell>
        </row>
        <row r="396">
          <cell r="B396" t="str">
            <v>CHRISTCHURCH</v>
          </cell>
          <cell r="C396" t="str">
            <v>NEW ZEALAND</v>
          </cell>
          <cell r="D396">
            <v>43</v>
          </cell>
          <cell r="E396">
            <v>29</v>
          </cell>
          <cell r="F396">
            <v>0</v>
          </cell>
          <cell r="G396" t="str">
            <v>S</v>
          </cell>
          <cell r="H396">
            <v>172</v>
          </cell>
          <cell r="I396">
            <v>32</v>
          </cell>
          <cell r="J396">
            <v>0</v>
          </cell>
          <cell r="K396" t="str">
            <v>T</v>
          </cell>
          <cell r="L396">
            <v>12</v>
          </cell>
          <cell r="M396">
            <v>1</v>
          </cell>
        </row>
        <row r="397">
          <cell r="B397" t="str">
            <v>CHURCHILL</v>
          </cell>
          <cell r="C397" t="str">
            <v>CANADA</v>
          </cell>
          <cell r="D397">
            <v>58</v>
          </cell>
          <cell r="E397">
            <v>45</v>
          </cell>
          <cell r="F397">
            <v>0</v>
          </cell>
          <cell r="G397" t="str">
            <v>U</v>
          </cell>
          <cell r="H397">
            <v>94</v>
          </cell>
          <cell r="I397">
            <v>4</v>
          </cell>
          <cell r="J397">
            <v>0</v>
          </cell>
          <cell r="K397" t="str">
            <v>B</v>
          </cell>
          <cell r="L397">
            <v>-6</v>
          </cell>
          <cell r="M397">
            <v>1</v>
          </cell>
        </row>
        <row r="398">
          <cell r="B398" t="str">
            <v>CHURCHILL FALLS</v>
          </cell>
          <cell r="C398" t="str">
            <v>USA (CA)</v>
          </cell>
          <cell r="D398">
            <v>53</v>
          </cell>
          <cell r="E398">
            <v>34</v>
          </cell>
          <cell r="F398">
            <v>0</v>
          </cell>
          <cell r="G398" t="str">
            <v>U</v>
          </cell>
          <cell r="H398">
            <v>64</v>
          </cell>
          <cell r="I398">
            <v>7</v>
          </cell>
          <cell r="J398">
            <v>0</v>
          </cell>
          <cell r="K398" t="str">
            <v>B</v>
          </cell>
          <cell r="L398">
            <v>-4</v>
          </cell>
          <cell r="M398">
            <v>1</v>
          </cell>
        </row>
        <row r="399">
          <cell r="B399" t="str">
            <v>CIAMIS</v>
          </cell>
          <cell r="C399" t="str">
            <v>INDONESIA</v>
          </cell>
          <cell r="D399">
            <v>7</v>
          </cell>
          <cell r="E399">
            <v>21</v>
          </cell>
          <cell r="F399">
            <v>0</v>
          </cell>
          <cell r="G399" t="str">
            <v>S</v>
          </cell>
          <cell r="H399">
            <v>108</v>
          </cell>
          <cell r="I399">
            <v>27</v>
          </cell>
          <cell r="J399">
            <v>0</v>
          </cell>
          <cell r="K399" t="str">
            <v>T</v>
          </cell>
          <cell r="L399">
            <v>7</v>
          </cell>
          <cell r="M399">
            <v>10</v>
          </cell>
        </row>
        <row r="400">
          <cell r="B400" t="str">
            <v>CIANJUR</v>
          </cell>
          <cell r="C400" t="str">
            <v>INDONESIA</v>
          </cell>
          <cell r="D400">
            <v>6</v>
          </cell>
          <cell r="E400">
            <v>51</v>
          </cell>
          <cell r="F400">
            <v>0</v>
          </cell>
          <cell r="G400" t="str">
            <v>S</v>
          </cell>
          <cell r="H400">
            <v>107</v>
          </cell>
          <cell r="I400">
            <v>8</v>
          </cell>
          <cell r="J400">
            <v>0</v>
          </cell>
          <cell r="K400" t="str">
            <v>T</v>
          </cell>
          <cell r="L400">
            <v>7</v>
          </cell>
          <cell r="M400">
            <v>10</v>
          </cell>
        </row>
        <row r="401">
          <cell r="B401" t="str">
            <v>CIBINONG</v>
          </cell>
          <cell r="C401" t="str">
            <v>INDONESIA</v>
          </cell>
          <cell r="D401">
            <v>6</v>
          </cell>
          <cell r="E401">
            <v>29</v>
          </cell>
          <cell r="F401">
            <v>0</v>
          </cell>
          <cell r="G401" t="str">
            <v>S</v>
          </cell>
          <cell r="H401">
            <v>106</v>
          </cell>
          <cell r="I401">
            <v>51</v>
          </cell>
          <cell r="J401">
            <v>0</v>
          </cell>
          <cell r="K401" t="str">
            <v>T</v>
          </cell>
          <cell r="L401">
            <v>7</v>
          </cell>
          <cell r="M401">
            <v>10</v>
          </cell>
        </row>
        <row r="402">
          <cell r="B402" t="str">
            <v>CIJULANG</v>
          </cell>
          <cell r="C402" t="str">
            <v>INDONESIA</v>
          </cell>
          <cell r="D402">
            <v>7</v>
          </cell>
          <cell r="E402">
            <v>20</v>
          </cell>
          <cell r="F402">
            <v>0</v>
          </cell>
          <cell r="G402" t="str">
            <v>S</v>
          </cell>
          <cell r="H402">
            <v>108</v>
          </cell>
          <cell r="I402">
            <v>33</v>
          </cell>
          <cell r="J402">
            <v>0</v>
          </cell>
          <cell r="K402" t="str">
            <v>T</v>
          </cell>
          <cell r="L402">
            <v>7</v>
          </cell>
          <cell r="M402">
            <v>10</v>
          </cell>
        </row>
        <row r="403">
          <cell r="B403" t="str">
            <v>CIKAJANG</v>
          </cell>
          <cell r="C403" t="str">
            <v>INDONESIA</v>
          </cell>
          <cell r="D403">
            <v>7</v>
          </cell>
          <cell r="E403">
            <v>20</v>
          </cell>
          <cell r="F403">
            <v>0</v>
          </cell>
          <cell r="G403" t="str">
            <v>S</v>
          </cell>
          <cell r="H403">
            <v>107</v>
          </cell>
          <cell r="I403">
            <v>48</v>
          </cell>
          <cell r="J403">
            <v>0</v>
          </cell>
          <cell r="K403" t="str">
            <v>T</v>
          </cell>
          <cell r="L403">
            <v>7</v>
          </cell>
          <cell r="M403">
            <v>10</v>
          </cell>
        </row>
        <row r="404">
          <cell r="B404" t="str">
            <v>CILACAP</v>
          </cell>
          <cell r="C404" t="str">
            <v>INDONESIA</v>
          </cell>
          <cell r="D404">
            <v>7</v>
          </cell>
          <cell r="E404">
            <v>45</v>
          </cell>
          <cell r="F404">
            <v>0</v>
          </cell>
          <cell r="G404" t="str">
            <v>S</v>
          </cell>
          <cell r="H404">
            <v>109</v>
          </cell>
          <cell r="I404">
            <v>2</v>
          </cell>
          <cell r="J404">
            <v>0</v>
          </cell>
          <cell r="K404" t="str">
            <v>T</v>
          </cell>
          <cell r="L404">
            <v>7</v>
          </cell>
          <cell r="M404">
            <v>10</v>
          </cell>
        </row>
        <row r="405">
          <cell r="B405" t="str">
            <v>CILEGON</v>
          </cell>
          <cell r="C405" t="str">
            <v>INDONESIA</v>
          </cell>
          <cell r="D405">
            <v>6</v>
          </cell>
          <cell r="E405">
            <v>2</v>
          </cell>
          <cell r="F405">
            <v>0</v>
          </cell>
          <cell r="G405" t="str">
            <v>S</v>
          </cell>
          <cell r="H405">
            <v>106</v>
          </cell>
          <cell r="I405">
            <v>5</v>
          </cell>
          <cell r="J405">
            <v>0</v>
          </cell>
          <cell r="K405" t="str">
            <v>T</v>
          </cell>
          <cell r="L405">
            <v>7</v>
          </cell>
          <cell r="M405">
            <v>10</v>
          </cell>
        </row>
        <row r="406">
          <cell r="B406" t="str">
            <v>CIMAHI</v>
          </cell>
          <cell r="C406" t="str">
            <v>INDONESIA</v>
          </cell>
          <cell r="D406">
            <v>6</v>
          </cell>
          <cell r="E406">
            <v>56</v>
          </cell>
          <cell r="F406">
            <v>0</v>
          </cell>
          <cell r="G406" t="str">
            <v>S</v>
          </cell>
          <cell r="H406">
            <v>107</v>
          </cell>
          <cell r="I406">
            <v>30</v>
          </cell>
          <cell r="J406">
            <v>0</v>
          </cell>
          <cell r="K406" t="str">
            <v>T</v>
          </cell>
          <cell r="L406">
            <v>7</v>
          </cell>
          <cell r="M406">
            <v>10</v>
          </cell>
        </row>
        <row r="407">
          <cell r="B407" t="str">
            <v>CINCINNATI</v>
          </cell>
          <cell r="C407" t="str">
            <v>USA (OH)</v>
          </cell>
          <cell r="D407">
            <v>39</v>
          </cell>
          <cell r="E407">
            <v>6</v>
          </cell>
          <cell r="F407">
            <v>0</v>
          </cell>
          <cell r="G407" t="str">
            <v>U</v>
          </cell>
          <cell r="H407">
            <v>84</v>
          </cell>
          <cell r="I407">
            <v>25</v>
          </cell>
          <cell r="J407">
            <v>0</v>
          </cell>
          <cell r="K407" t="str">
            <v>B</v>
          </cell>
          <cell r="L407">
            <v>-5</v>
          </cell>
          <cell r="M407">
            <v>1</v>
          </cell>
        </row>
        <row r="408">
          <cell r="B408" t="str">
            <v>CIREBON</v>
          </cell>
          <cell r="C408" t="str">
            <v>INDONESIA</v>
          </cell>
          <cell r="D408">
            <v>6</v>
          </cell>
          <cell r="E408">
            <v>45</v>
          </cell>
          <cell r="F408">
            <v>0</v>
          </cell>
          <cell r="G408" t="str">
            <v>S</v>
          </cell>
          <cell r="H408">
            <v>108</v>
          </cell>
          <cell r="I408">
            <v>33</v>
          </cell>
          <cell r="J408">
            <v>0</v>
          </cell>
          <cell r="K408" t="str">
            <v>T</v>
          </cell>
          <cell r="L408">
            <v>7</v>
          </cell>
          <cell r="M408">
            <v>10</v>
          </cell>
        </row>
        <row r="409">
          <cell r="B409" t="str">
            <v>CIUDAD JUAREZ</v>
          </cell>
          <cell r="C409" t="str">
            <v>MEXICO</v>
          </cell>
          <cell r="D409">
            <v>31</v>
          </cell>
          <cell r="E409">
            <v>38</v>
          </cell>
          <cell r="F409">
            <v>0</v>
          </cell>
          <cell r="G409" t="str">
            <v>U</v>
          </cell>
          <cell r="H409">
            <v>106</v>
          </cell>
          <cell r="I409">
            <v>26</v>
          </cell>
          <cell r="J409">
            <v>0</v>
          </cell>
          <cell r="K409" t="str">
            <v>B</v>
          </cell>
          <cell r="L409">
            <v>-6</v>
          </cell>
          <cell r="M409">
            <v>1</v>
          </cell>
        </row>
        <row r="410">
          <cell r="B410" t="str">
            <v>CIUDAD OBREGON</v>
          </cell>
          <cell r="C410" t="str">
            <v>MEXICO</v>
          </cell>
          <cell r="D410">
            <v>27</v>
          </cell>
          <cell r="E410">
            <v>24</v>
          </cell>
          <cell r="F410">
            <v>0</v>
          </cell>
          <cell r="G410" t="str">
            <v>U</v>
          </cell>
          <cell r="H410">
            <v>109</v>
          </cell>
          <cell r="I410">
            <v>50</v>
          </cell>
          <cell r="J410">
            <v>0</v>
          </cell>
          <cell r="K410" t="str">
            <v>B</v>
          </cell>
          <cell r="L410">
            <v>-7</v>
          </cell>
          <cell r="M410">
            <v>1</v>
          </cell>
        </row>
        <row r="411">
          <cell r="B411" t="str">
            <v>CLARKSBURG</v>
          </cell>
          <cell r="C411" t="str">
            <v>USA (WV)</v>
          </cell>
          <cell r="D411">
            <v>39</v>
          </cell>
          <cell r="E411">
            <v>18</v>
          </cell>
          <cell r="F411">
            <v>0</v>
          </cell>
          <cell r="G411" t="str">
            <v>U</v>
          </cell>
          <cell r="H411">
            <v>80</v>
          </cell>
          <cell r="I411">
            <v>14</v>
          </cell>
          <cell r="J411">
            <v>0</v>
          </cell>
          <cell r="K411" t="str">
            <v>B</v>
          </cell>
          <cell r="L411">
            <v>-5</v>
          </cell>
          <cell r="M411">
            <v>1</v>
          </cell>
        </row>
        <row r="412">
          <cell r="B412" t="str">
            <v>CLARKSVILLE</v>
          </cell>
          <cell r="C412" t="str">
            <v>USA (TN)</v>
          </cell>
          <cell r="D412">
            <v>36</v>
          </cell>
          <cell r="E412">
            <v>37</v>
          </cell>
          <cell r="F412">
            <v>0</v>
          </cell>
          <cell r="G412" t="str">
            <v>U</v>
          </cell>
          <cell r="H412">
            <v>87</v>
          </cell>
          <cell r="I412">
            <v>25</v>
          </cell>
          <cell r="J412">
            <v>0</v>
          </cell>
          <cell r="K412" t="str">
            <v>B</v>
          </cell>
          <cell r="L412">
            <v>-6</v>
          </cell>
          <cell r="M412">
            <v>1</v>
          </cell>
        </row>
        <row r="413">
          <cell r="B413" t="str">
            <v>CLEARFIELD</v>
          </cell>
          <cell r="C413" t="str">
            <v>USA (PA)</v>
          </cell>
          <cell r="D413">
            <v>40</v>
          </cell>
          <cell r="E413">
            <v>53</v>
          </cell>
          <cell r="F413">
            <v>0</v>
          </cell>
          <cell r="G413" t="str">
            <v>U</v>
          </cell>
          <cell r="H413">
            <v>78</v>
          </cell>
          <cell r="I413">
            <v>5</v>
          </cell>
          <cell r="J413">
            <v>0</v>
          </cell>
          <cell r="K413" t="str">
            <v>B</v>
          </cell>
          <cell r="L413">
            <v>-5</v>
          </cell>
          <cell r="M413">
            <v>1</v>
          </cell>
        </row>
        <row r="414">
          <cell r="B414" t="str">
            <v>CLERMONT-FERRAND</v>
          </cell>
          <cell r="C414" t="str">
            <v>FRANCE</v>
          </cell>
          <cell r="D414">
            <v>45</v>
          </cell>
          <cell r="E414">
            <v>47</v>
          </cell>
          <cell r="F414">
            <v>0</v>
          </cell>
          <cell r="G414" t="str">
            <v>U</v>
          </cell>
          <cell r="H414">
            <v>3</v>
          </cell>
          <cell r="I414">
            <v>10</v>
          </cell>
          <cell r="J414">
            <v>0</v>
          </cell>
          <cell r="K414" t="str">
            <v>T</v>
          </cell>
          <cell r="L414">
            <v>1</v>
          </cell>
          <cell r="M414">
            <v>1</v>
          </cell>
        </row>
        <row r="415">
          <cell r="B415" t="str">
            <v>CLEVELAND</v>
          </cell>
          <cell r="C415" t="str">
            <v>USA (OH)</v>
          </cell>
          <cell r="D415">
            <v>41</v>
          </cell>
          <cell r="E415">
            <v>31</v>
          </cell>
          <cell r="F415">
            <v>0</v>
          </cell>
          <cell r="G415" t="str">
            <v>U</v>
          </cell>
          <cell r="H415">
            <v>81</v>
          </cell>
          <cell r="I415">
            <v>41</v>
          </cell>
          <cell r="J415">
            <v>0</v>
          </cell>
          <cell r="K415" t="str">
            <v>B</v>
          </cell>
          <cell r="L415">
            <v>-5</v>
          </cell>
          <cell r="M415">
            <v>1</v>
          </cell>
        </row>
        <row r="416">
          <cell r="B416" t="str">
            <v>CLINTON</v>
          </cell>
          <cell r="C416" t="str">
            <v>USA (IA)</v>
          </cell>
          <cell r="D416">
            <v>41</v>
          </cell>
          <cell r="E416">
            <v>50</v>
          </cell>
          <cell r="F416">
            <v>0</v>
          </cell>
          <cell r="G416" t="str">
            <v>U</v>
          </cell>
          <cell r="H416">
            <v>90</v>
          </cell>
          <cell r="I416">
            <v>20</v>
          </cell>
          <cell r="J416">
            <v>0</v>
          </cell>
          <cell r="K416" t="str">
            <v>B</v>
          </cell>
          <cell r="L416">
            <v>-6</v>
          </cell>
          <cell r="M416">
            <v>1</v>
          </cell>
        </row>
        <row r="417">
          <cell r="B417" t="str">
            <v>CLINTON</v>
          </cell>
          <cell r="C417" t="str">
            <v>USA (OK)</v>
          </cell>
          <cell r="D417">
            <v>35</v>
          </cell>
          <cell r="E417">
            <v>32</v>
          </cell>
          <cell r="F417">
            <v>0</v>
          </cell>
          <cell r="G417" t="str">
            <v>U</v>
          </cell>
          <cell r="H417">
            <v>98</v>
          </cell>
          <cell r="I417">
            <v>56</v>
          </cell>
          <cell r="J417">
            <v>0</v>
          </cell>
          <cell r="K417" t="str">
            <v>B</v>
          </cell>
          <cell r="L417">
            <v>-7</v>
          </cell>
          <cell r="M417">
            <v>1</v>
          </cell>
        </row>
        <row r="418">
          <cell r="B418" t="str">
            <v>CLOVIS</v>
          </cell>
          <cell r="C418" t="str">
            <v>USA (NM)</v>
          </cell>
          <cell r="D418">
            <v>34</v>
          </cell>
          <cell r="E418">
            <v>23</v>
          </cell>
          <cell r="F418">
            <v>0</v>
          </cell>
          <cell r="G418" t="str">
            <v>U</v>
          </cell>
          <cell r="H418">
            <v>103</v>
          </cell>
          <cell r="I418">
            <v>19</v>
          </cell>
          <cell r="J418">
            <v>0</v>
          </cell>
          <cell r="K418" t="str">
            <v>B</v>
          </cell>
          <cell r="L418">
            <v>-7</v>
          </cell>
          <cell r="M418">
            <v>1</v>
          </cell>
        </row>
        <row r="419">
          <cell r="B419" t="str">
            <v>COALINGA</v>
          </cell>
          <cell r="C419" t="str">
            <v>USA (CA)</v>
          </cell>
          <cell r="D419">
            <v>36</v>
          </cell>
          <cell r="E419">
            <v>10</v>
          </cell>
          <cell r="F419">
            <v>0</v>
          </cell>
          <cell r="G419" t="str">
            <v>U</v>
          </cell>
          <cell r="H419">
            <v>120</v>
          </cell>
          <cell r="I419">
            <v>22</v>
          </cell>
          <cell r="J419">
            <v>0</v>
          </cell>
          <cell r="K419" t="str">
            <v>B</v>
          </cell>
          <cell r="L419">
            <v>-8</v>
          </cell>
          <cell r="M419">
            <v>1</v>
          </cell>
        </row>
        <row r="420">
          <cell r="B420" t="str">
            <v>COCHABAMBA</v>
          </cell>
          <cell r="C420" t="str">
            <v>BOLIVIA</v>
          </cell>
          <cell r="D420">
            <v>17</v>
          </cell>
          <cell r="E420">
            <v>26</v>
          </cell>
          <cell r="F420">
            <v>0</v>
          </cell>
          <cell r="G420" t="str">
            <v>S</v>
          </cell>
          <cell r="H420">
            <v>66</v>
          </cell>
          <cell r="I420">
            <v>10</v>
          </cell>
          <cell r="J420">
            <v>0</v>
          </cell>
          <cell r="K420" t="str">
            <v>B</v>
          </cell>
          <cell r="L420">
            <v>-4</v>
          </cell>
          <cell r="M420">
            <v>1</v>
          </cell>
        </row>
        <row r="421">
          <cell r="B421" t="str">
            <v>COCOA</v>
          </cell>
          <cell r="C421" t="str">
            <v>USA (FL)</v>
          </cell>
          <cell r="D421">
            <v>28</v>
          </cell>
          <cell r="E421">
            <v>14</v>
          </cell>
          <cell r="F421">
            <v>0</v>
          </cell>
          <cell r="G421" t="str">
            <v>U</v>
          </cell>
          <cell r="H421">
            <v>80</v>
          </cell>
          <cell r="I421">
            <v>36</v>
          </cell>
          <cell r="J421">
            <v>0</v>
          </cell>
          <cell r="K421" t="str">
            <v>B</v>
          </cell>
          <cell r="L421">
            <v>-5</v>
          </cell>
          <cell r="M421">
            <v>1</v>
          </cell>
        </row>
        <row r="422">
          <cell r="B422" t="str">
            <v>COCOS ISLANDS</v>
          </cell>
          <cell r="C422" t="str">
            <v>COCOS ISLANDS</v>
          </cell>
          <cell r="D422">
            <v>12</v>
          </cell>
          <cell r="E422">
            <v>11</v>
          </cell>
          <cell r="F422">
            <v>0</v>
          </cell>
          <cell r="G422" t="str">
            <v>S</v>
          </cell>
          <cell r="H422">
            <v>96</v>
          </cell>
          <cell r="I422">
            <v>50</v>
          </cell>
          <cell r="J422">
            <v>0</v>
          </cell>
          <cell r="K422" t="str">
            <v>T</v>
          </cell>
          <cell r="L422">
            <v>7</v>
          </cell>
          <cell r="M422">
            <v>1</v>
          </cell>
        </row>
        <row r="423">
          <cell r="B423" t="str">
            <v>CODY</v>
          </cell>
          <cell r="C423" t="str">
            <v>USA (WY)</v>
          </cell>
          <cell r="D423">
            <v>44</v>
          </cell>
          <cell r="E423">
            <v>31</v>
          </cell>
          <cell r="F423">
            <v>0</v>
          </cell>
          <cell r="G423" t="str">
            <v>U</v>
          </cell>
          <cell r="H423">
            <v>109</v>
          </cell>
          <cell r="I423">
            <v>2</v>
          </cell>
          <cell r="J423">
            <v>0</v>
          </cell>
          <cell r="K423" t="str">
            <v>B</v>
          </cell>
          <cell r="L423">
            <v>-7</v>
          </cell>
          <cell r="M423">
            <v>1</v>
          </cell>
        </row>
        <row r="424">
          <cell r="B424" t="str">
            <v>COEUR D ALENE</v>
          </cell>
          <cell r="C424" t="str">
            <v>USA (ID)</v>
          </cell>
          <cell r="D424">
            <v>47</v>
          </cell>
          <cell r="E424">
            <v>47</v>
          </cell>
          <cell r="F424">
            <v>0</v>
          </cell>
          <cell r="G424" t="str">
            <v>U</v>
          </cell>
          <cell r="H424">
            <v>116</v>
          </cell>
          <cell r="I424">
            <v>49</v>
          </cell>
          <cell r="J424">
            <v>0</v>
          </cell>
          <cell r="K424" t="str">
            <v>B</v>
          </cell>
          <cell r="L424">
            <v>-7</v>
          </cell>
          <cell r="M424">
            <v>1</v>
          </cell>
        </row>
        <row r="425">
          <cell r="B425" t="str">
            <v>COLBY</v>
          </cell>
          <cell r="C425" t="str">
            <v>USA (KS)</v>
          </cell>
          <cell r="D425">
            <v>39</v>
          </cell>
          <cell r="E425">
            <v>24</v>
          </cell>
          <cell r="F425">
            <v>0</v>
          </cell>
          <cell r="G425" t="str">
            <v>U</v>
          </cell>
          <cell r="H425">
            <v>101</v>
          </cell>
          <cell r="I425">
            <v>3</v>
          </cell>
          <cell r="J425">
            <v>0</v>
          </cell>
          <cell r="K425" t="str">
            <v>B</v>
          </cell>
          <cell r="L425">
            <v>-6</v>
          </cell>
          <cell r="M425">
            <v>1</v>
          </cell>
        </row>
        <row r="426">
          <cell r="B426" t="str">
            <v>COLD BAY</v>
          </cell>
          <cell r="C426" t="str">
            <v>USA (AK)</v>
          </cell>
          <cell r="D426">
            <v>55</v>
          </cell>
          <cell r="E426">
            <v>12</v>
          </cell>
          <cell r="F426">
            <v>0</v>
          </cell>
          <cell r="G426" t="str">
            <v>U</v>
          </cell>
          <cell r="H426">
            <v>162</v>
          </cell>
          <cell r="I426">
            <v>43</v>
          </cell>
          <cell r="J426">
            <v>0</v>
          </cell>
          <cell r="K426" t="str">
            <v>B</v>
          </cell>
          <cell r="L426">
            <v>-9</v>
          </cell>
          <cell r="M426">
            <v>1</v>
          </cell>
        </row>
        <row r="427">
          <cell r="B427" t="str">
            <v>COLD LAKE</v>
          </cell>
          <cell r="C427" t="str">
            <v>CANADA</v>
          </cell>
          <cell r="D427">
            <v>54</v>
          </cell>
          <cell r="E427">
            <v>27</v>
          </cell>
          <cell r="F427">
            <v>0</v>
          </cell>
          <cell r="G427" t="str">
            <v>U</v>
          </cell>
          <cell r="H427">
            <v>110</v>
          </cell>
          <cell r="I427">
            <v>10</v>
          </cell>
          <cell r="J427">
            <v>0</v>
          </cell>
          <cell r="K427" t="str">
            <v>B</v>
          </cell>
          <cell r="L427">
            <v>-7</v>
          </cell>
          <cell r="M427">
            <v>1</v>
          </cell>
        </row>
        <row r="428">
          <cell r="B428" t="str">
            <v>COLLEGE STATION</v>
          </cell>
          <cell r="C428" t="str">
            <v>USA (TX)</v>
          </cell>
          <cell r="D428">
            <v>30</v>
          </cell>
          <cell r="E428">
            <v>35</v>
          </cell>
          <cell r="F428">
            <v>0</v>
          </cell>
          <cell r="G428" t="str">
            <v>U</v>
          </cell>
          <cell r="H428">
            <v>96</v>
          </cell>
          <cell r="I428">
            <v>22</v>
          </cell>
          <cell r="J428">
            <v>0</v>
          </cell>
          <cell r="K428" t="str">
            <v>B</v>
          </cell>
          <cell r="L428">
            <v>-7</v>
          </cell>
          <cell r="M428">
            <v>1</v>
          </cell>
        </row>
        <row r="429">
          <cell r="B429" t="str">
            <v>COLOGNE</v>
          </cell>
          <cell r="C429" t="str">
            <v>GERMANY</v>
          </cell>
          <cell r="D429">
            <v>50</v>
          </cell>
          <cell r="E429">
            <v>52</v>
          </cell>
          <cell r="F429">
            <v>0</v>
          </cell>
          <cell r="G429" t="str">
            <v>U</v>
          </cell>
          <cell r="H429">
            <v>7</v>
          </cell>
          <cell r="I429">
            <v>9</v>
          </cell>
          <cell r="J429">
            <v>0</v>
          </cell>
          <cell r="K429" t="str">
            <v>T</v>
          </cell>
          <cell r="L429">
            <v>1</v>
          </cell>
          <cell r="M429">
            <v>1</v>
          </cell>
        </row>
        <row r="430">
          <cell r="B430" t="str">
            <v>COLOMBO</v>
          </cell>
          <cell r="C430" t="str">
            <v>SRI LANKA</v>
          </cell>
          <cell r="D430">
            <v>7</v>
          </cell>
          <cell r="E430">
            <v>11</v>
          </cell>
          <cell r="F430">
            <v>0</v>
          </cell>
          <cell r="G430" t="str">
            <v>U</v>
          </cell>
          <cell r="H430">
            <v>79</v>
          </cell>
          <cell r="I430">
            <v>53</v>
          </cell>
          <cell r="J430">
            <v>0</v>
          </cell>
          <cell r="K430" t="str">
            <v>T</v>
          </cell>
          <cell r="L430">
            <v>5</v>
          </cell>
          <cell r="M430">
            <v>1</v>
          </cell>
        </row>
        <row r="431">
          <cell r="B431" t="str">
            <v>COLORADO SPRINGS</v>
          </cell>
          <cell r="C431" t="str">
            <v>USA (CO)</v>
          </cell>
          <cell r="D431">
            <v>38</v>
          </cell>
          <cell r="E431">
            <v>49</v>
          </cell>
          <cell r="F431">
            <v>0</v>
          </cell>
          <cell r="G431" t="str">
            <v>U</v>
          </cell>
          <cell r="H431">
            <v>104</v>
          </cell>
          <cell r="I431">
            <v>43</v>
          </cell>
          <cell r="J431">
            <v>0</v>
          </cell>
          <cell r="K431" t="str">
            <v>B</v>
          </cell>
          <cell r="L431">
            <v>-7</v>
          </cell>
          <cell r="M431">
            <v>1</v>
          </cell>
        </row>
        <row r="432">
          <cell r="B432" t="str">
            <v>COLUMBIA</v>
          </cell>
          <cell r="C432" t="str">
            <v>USA (MO)</v>
          </cell>
          <cell r="D432">
            <v>38</v>
          </cell>
          <cell r="E432">
            <v>49</v>
          </cell>
          <cell r="F432">
            <v>0</v>
          </cell>
          <cell r="G432" t="str">
            <v>U</v>
          </cell>
          <cell r="H432">
            <v>92</v>
          </cell>
          <cell r="I432">
            <v>13</v>
          </cell>
          <cell r="J432">
            <v>0</v>
          </cell>
          <cell r="K432" t="str">
            <v>B</v>
          </cell>
          <cell r="L432">
            <v>-6</v>
          </cell>
          <cell r="M432">
            <v>1</v>
          </cell>
        </row>
        <row r="433">
          <cell r="B433" t="str">
            <v>COLUMBIA</v>
          </cell>
          <cell r="C433" t="str">
            <v>USA (SC)</v>
          </cell>
          <cell r="D433">
            <v>33</v>
          </cell>
          <cell r="E433">
            <v>56</v>
          </cell>
          <cell r="F433">
            <v>0</v>
          </cell>
          <cell r="G433" t="str">
            <v>U</v>
          </cell>
          <cell r="H433">
            <v>81</v>
          </cell>
          <cell r="I433">
            <v>7</v>
          </cell>
          <cell r="J433">
            <v>0</v>
          </cell>
          <cell r="K433" t="str">
            <v>B</v>
          </cell>
          <cell r="L433">
            <v>-5</v>
          </cell>
          <cell r="M433">
            <v>1</v>
          </cell>
        </row>
        <row r="434">
          <cell r="B434" t="str">
            <v>COLUMBUS</v>
          </cell>
          <cell r="C434" t="str">
            <v>USA (GA)</v>
          </cell>
          <cell r="D434">
            <v>32</v>
          </cell>
          <cell r="E434">
            <v>31</v>
          </cell>
          <cell r="F434">
            <v>0</v>
          </cell>
          <cell r="G434" t="str">
            <v>U</v>
          </cell>
          <cell r="H434">
            <v>84</v>
          </cell>
          <cell r="I434">
            <v>56</v>
          </cell>
          <cell r="J434">
            <v>0</v>
          </cell>
          <cell r="K434" t="str">
            <v>B</v>
          </cell>
          <cell r="L434">
            <v>-5</v>
          </cell>
          <cell r="M434">
            <v>1</v>
          </cell>
        </row>
        <row r="435">
          <cell r="B435" t="str">
            <v>COLUMBUS</v>
          </cell>
          <cell r="C435" t="str">
            <v>USA (MS)</v>
          </cell>
          <cell r="D435">
            <v>33</v>
          </cell>
          <cell r="E435">
            <v>39</v>
          </cell>
          <cell r="F435">
            <v>0</v>
          </cell>
          <cell r="G435" t="str">
            <v>U</v>
          </cell>
          <cell r="H435">
            <v>88</v>
          </cell>
          <cell r="I435">
            <v>27</v>
          </cell>
          <cell r="J435">
            <v>0</v>
          </cell>
          <cell r="K435" t="str">
            <v>B</v>
          </cell>
          <cell r="L435">
            <v>-6</v>
          </cell>
          <cell r="M435">
            <v>1</v>
          </cell>
        </row>
        <row r="436">
          <cell r="B436" t="str">
            <v>COLUMBUS</v>
          </cell>
          <cell r="C436" t="str">
            <v>USA (NE)</v>
          </cell>
          <cell r="D436">
            <v>41</v>
          </cell>
          <cell r="E436">
            <v>27</v>
          </cell>
          <cell r="F436">
            <v>0</v>
          </cell>
          <cell r="G436" t="str">
            <v>U</v>
          </cell>
          <cell r="H436">
            <v>97</v>
          </cell>
          <cell r="I436">
            <v>21</v>
          </cell>
          <cell r="J436">
            <v>0</v>
          </cell>
          <cell r="K436" t="str">
            <v>B</v>
          </cell>
          <cell r="L436">
            <v>-6</v>
          </cell>
          <cell r="M436">
            <v>1</v>
          </cell>
        </row>
        <row r="437">
          <cell r="B437" t="str">
            <v>COLUMBUS</v>
          </cell>
          <cell r="C437" t="str">
            <v>USA (OH)</v>
          </cell>
          <cell r="D437">
            <v>39</v>
          </cell>
          <cell r="E437">
            <v>59</v>
          </cell>
          <cell r="F437">
            <v>0</v>
          </cell>
          <cell r="G437" t="str">
            <v>U</v>
          </cell>
          <cell r="H437">
            <v>82</v>
          </cell>
          <cell r="I437">
            <v>53</v>
          </cell>
          <cell r="J437">
            <v>0</v>
          </cell>
          <cell r="K437" t="str">
            <v>B</v>
          </cell>
          <cell r="L437">
            <v>-5</v>
          </cell>
          <cell r="M437">
            <v>1</v>
          </cell>
        </row>
        <row r="438">
          <cell r="B438" t="str">
            <v>COMODORO RIVA</v>
          </cell>
          <cell r="C438" t="str">
            <v>ARGENTINA</v>
          </cell>
          <cell r="D438">
            <v>45</v>
          </cell>
          <cell r="E438">
            <v>47</v>
          </cell>
          <cell r="F438">
            <v>0</v>
          </cell>
          <cell r="G438" t="str">
            <v>S</v>
          </cell>
          <cell r="H438">
            <v>67</v>
          </cell>
          <cell r="I438">
            <v>28</v>
          </cell>
          <cell r="J438">
            <v>0</v>
          </cell>
          <cell r="K438" t="str">
            <v>B</v>
          </cell>
          <cell r="L438">
            <v>-3</v>
          </cell>
          <cell r="M438">
            <v>1</v>
          </cell>
        </row>
        <row r="439">
          <cell r="B439" t="str">
            <v>COMOX</v>
          </cell>
          <cell r="C439" t="str">
            <v>CANADA</v>
          </cell>
          <cell r="D439">
            <v>49</v>
          </cell>
          <cell r="E439">
            <v>43</v>
          </cell>
          <cell r="F439">
            <v>0</v>
          </cell>
          <cell r="G439" t="str">
            <v>U</v>
          </cell>
          <cell r="H439">
            <v>124</v>
          </cell>
          <cell r="I439">
            <v>54</v>
          </cell>
          <cell r="J439">
            <v>0</v>
          </cell>
          <cell r="K439" t="str">
            <v>B</v>
          </cell>
          <cell r="L439">
            <v>-8</v>
          </cell>
          <cell r="M439">
            <v>1</v>
          </cell>
        </row>
        <row r="440">
          <cell r="B440" t="str">
            <v>CONAKRY</v>
          </cell>
          <cell r="C440" t="str">
            <v>GUINEA</v>
          </cell>
          <cell r="D440">
            <v>9</v>
          </cell>
          <cell r="E440">
            <v>35</v>
          </cell>
          <cell r="F440">
            <v>0</v>
          </cell>
          <cell r="G440" t="str">
            <v>U</v>
          </cell>
          <cell r="H440">
            <v>13</v>
          </cell>
          <cell r="I440">
            <v>37</v>
          </cell>
          <cell r="J440">
            <v>0</v>
          </cell>
          <cell r="K440" t="str">
            <v>B</v>
          </cell>
          <cell r="L440">
            <v>0</v>
          </cell>
          <cell r="M440">
            <v>1</v>
          </cell>
        </row>
        <row r="441">
          <cell r="B441" t="str">
            <v>CONCEPCION</v>
          </cell>
          <cell r="C441" t="str">
            <v>CHILE</v>
          </cell>
          <cell r="D441">
            <v>36</v>
          </cell>
          <cell r="E441">
            <v>46</v>
          </cell>
          <cell r="F441">
            <v>0</v>
          </cell>
          <cell r="G441" t="str">
            <v>S</v>
          </cell>
          <cell r="H441">
            <v>73</v>
          </cell>
          <cell r="I441">
            <v>4</v>
          </cell>
          <cell r="J441">
            <v>0</v>
          </cell>
          <cell r="K441" t="str">
            <v>B</v>
          </cell>
          <cell r="L441">
            <v>-4</v>
          </cell>
          <cell r="M441">
            <v>1</v>
          </cell>
        </row>
        <row r="442">
          <cell r="B442" t="str">
            <v>CONCORD</v>
          </cell>
          <cell r="C442" t="str">
            <v>USA (CA)</v>
          </cell>
          <cell r="D442">
            <v>37</v>
          </cell>
          <cell r="E442">
            <v>59</v>
          </cell>
          <cell r="F442">
            <v>0</v>
          </cell>
          <cell r="G442" t="str">
            <v>U</v>
          </cell>
          <cell r="H442">
            <v>122</v>
          </cell>
          <cell r="I442">
            <v>3</v>
          </cell>
          <cell r="J442">
            <v>0</v>
          </cell>
          <cell r="K442" t="str">
            <v>B</v>
          </cell>
          <cell r="L442">
            <v>-8</v>
          </cell>
          <cell r="M442">
            <v>1</v>
          </cell>
        </row>
        <row r="443">
          <cell r="B443" t="str">
            <v>CONCORD</v>
          </cell>
          <cell r="C443" t="str">
            <v>USA (NH)</v>
          </cell>
          <cell r="D443">
            <v>43</v>
          </cell>
          <cell r="E443">
            <v>12</v>
          </cell>
          <cell r="F443">
            <v>0</v>
          </cell>
          <cell r="G443" t="str">
            <v>U</v>
          </cell>
          <cell r="H443">
            <v>71</v>
          </cell>
          <cell r="I443">
            <v>30</v>
          </cell>
          <cell r="J443">
            <v>0</v>
          </cell>
          <cell r="K443" t="str">
            <v>B</v>
          </cell>
          <cell r="L443">
            <v>-5</v>
          </cell>
          <cell r="M443">
            <v>1</v>
          </cell>
        </row>
        <row r="444">
          <cell r="B444" t="str">
            <v>CONSTANTA</v>
          </cell>
          <cell r="C444" t="str">
            <v>ROMANIA</v>
          </cell>
          <cell r="D444">
            <v>44</v>
          </cell>
          <cell r="E444">
            <v>21</v>
          </cell>
          <cell r="F444">
            <v>0</v>
          </cell>
          <cell r="G444" t="str">
            <v>U</v>
          </cell>
          <cell r="H444">
            <v>28</v>
          </cell>
          <cell r="I444">
            <v>29</v>
          </cell>
          <cell r="J444">
            <v>0</v>
          </cell>
          <cell r="K444" t="str">
            <v>T</v>
          </cell>
          <cell r="L444">
            <v>-5</v>
          </cell>
          <cell r="M444">
            <v>1</v>
          </cell>
        </row>
        <row r="445">
          <cell r="B445" t="str">
            <v>CONSTANTINE</v>
          </cell>
          <cell r="C445" t="str">
            <v>ALGERIA</v>
          </cell>
          <cell r="D445">
            <v>36</v>
          </cell>
          <cell r="E445">
            <v>17</v>
          </cell>
          <cell r="F445">
            <v>0</v>
          </cell>
          <cell r="G445" t="str">
            <v>U</v>
          </cell>
          <cell r="H445">
            <v>6</v>
          </cell>
          <cell r="I445">
            <v>38</v>
          </cell>
          <cell r="J445">
            <v>0</v>
          </cell>
          <cell r="K445" t="str">
            <v>T</v>
          </cell>
          <cell r="L445">
            <v>1</v>
          </cell>
          <cell r="M445">
            <v>1</v>
          </cell>
        </row>
        <row r="446">
          <cell r="B446" t="str">
            <v>COPENHAGEN</v>
          </cell>
          <cell r="C446" t="str">
            <v>DENMARK</v>
          </cell>
          <cell r="D446">
            <v>55</v>
          </cell>
          <cell r="E446">
            <v>36</v>
          </cell>
          <cell r="F446">
            <v>0</v>
          </cell>
          <cell r="G446" t="str">
            <v>U</v>
          </cell>
          <cell r="H446">
            <v>12</v>
          </cell>
          <cell r="I446">
            <v>38</v>
          </cell>
          <cell r="J446">
            <v>0</v>
          </cell>
          <cell r="K446" t="str">
            <v>T</v>
          </cell>
          <cell r="L446">
            <v>1</v>
          </cell>
          <cell r="M446">
            <v>1</v>
          </cell>
        </row>
        <row r="447">
          <cell r="B447" t="str">
            <v>CORDOBA</v>
          </cell>
          <cell r="C447" t="str">
            <v>ARGENTINA</v>
          </cell>
          <cell r="D447">
            <v>31</v>
          </cell>
          <cell r="E447">
            <v>19</v>
          </cell>
          <cell r="F447">
            <v>0</v>
          </cell>
          <cell r="G447" t="str">
            <v>S</v>
          </cell>
          <cell r="H447">
            <v>64</v>
          </cell>
          <cell r="I447">
            <v>12</v>
          </cell>
          <cell r="J447">
            <v>0</v>
          </cell>
          <cell r="K447" t="str">
            <v>B</v>
          </cell>
          <cell r="L447">
            <v>-3</v>
          </cell>
          <cell r="M447">
            <v>1</v>
          </cell>
        </row>
        <row r="448">
          <cell r="B448" t="str">
            <v>CORDOVA</v>
          </cell>
          <cell r="C448" t="str">
            <v>USA (AK)</v>
          </cell>
          <cell r="D448">
            <v>60</v>
          </cell>
          <cell r="E448">
            <v>30</v>
          </cell>
          <cell r="F448">
            <v>0</v>
          </cell>
          <cell r="G448" t="str">
            <v>U</v>
          </cell>
          <cell r="H448">
            <v>145</v>
          </cell>
          <cell r="I448">
            <v>28</v>
          </cell>
          <cell r="J448">
            <v>0</v>
          </cell>
          <cell r="K448" t="str">
            <v>B</v>
          </cell>
          <cell r="L448">
            <v>-9</v>
          </cell>
          <cell r="M448">
            <v>1</v>
          </cell>
        </row>
        <row r="449">
          <cell r="B449" t="str">
            <v>CORO</v>
          </cell>
          <cell r="C449" t="str">
            <v>VENEZUELA</v>
          </cell>
          <cell r="D449">
            <v>11</v>
          </cell>
          <cell r="E449">
            <v>25</v>
          </cell>
          <cell r="F449">
            <v>0</v>
          </cell>
          <cell r="G449" t="str">
            <v>U</v>
          </cell>
          <cell r="H449">
            <v>69</v>
          </cell>
          <cell r="I449">
            <v>41</v>
          </cell>
          <cell r="J449">
            <v>0</v>
          </cell>
          <cell r="K449" t="str">
            <v>B</v>
          </cell>
          <cell r="L449">
            <v>-4</v>
          </cell>
          <cell r="M449">
            <v>1</v>
          </cell>
        </row>
        <row r="450">
          <cell r="B450" t="str">
            <v>CORPUS CHRISTI</v>
          </cell>
          <cell r="C450" t="str">
            <v>USA (TX)</v>
          </cell>
          <cell r="D450">
            <v>27</v>
          </cell>
          <cell r="E450">
            <v>42</v>
          </cell>
          <cell r="F450">
            <v>0</v>
          </cell>
          <cell r="G450" t="str">
            <v>U</v>
          </cell>
          <cell r="H450">
            <v>97</v>
          </cell>
          <cell r="I450">
            <v>17</v>
          </cell>
          <cell r="J450">
            <v>0</v>
          </cell>
          <cell r="K450" t="str">
            <v>B</v>
          </cell>
          <cell r="L450">
            <v>-6</v>
          </cell>
          <cell r="M450">
            <v>1</v>
          </cell>
        </row>
        <row r="451">
          <cell r="B451" t="str">
            <v>CORRIENTES</v>
          </cell>
          <cell r="C451" t="str">
            <v>ARGENTINA</v>
          </cell>
          <cell r="D451">
            <v>27</v>
          </cell>
          <cell r="E451">
            <v>27</v>
          </cell>
          <cell r="F451">
            <v>0</v>
          </cell>
          <cell r="G451" t="str">
            <v>S</v>
          </cell>
          <cell r="H451">
            <v>58</v>
          </cell>
          <cell r="I451">
            <v>46</v>
          </cell>
          <cell r="J451">
            <v>0</v>
          </cell>
          <cell r="K451" t="str">
            <v>B</v>
          </cell>
          <cell r="L451">
            <v>-3</v>
          </cell>
          <cell r="M451">
            <v>1</v>
          </cell>
        </row>
        <row r="452">
          <cell r="B452" t="str">
            <v>CORTEZ</v>
          </cell>
          <cell r="C452" t="str">
            <v>USA (CO)</v>
          </cell>
          <cell r="D452">
            <v>37</v>
          </cell>
          <cell r="E452">
            <v>18</v>
          </cell>
          <cell r="F452">
            <v>0</v>
          </cell>
          <cell r="G452" t="str">
            <v>U</v>
          </cell>
          <cell r="H452">
            <v>108</v>
          </cell>
          <cell r="I452">
            <v>38</v>
          </cell>
          <cell r="J452">
            <v>0</v>
          </cell>
          <cell r="K452" t="str">
            <v>B</v>
          </cell>
          <cell r="L452">
            <v>-7</v>
          </cell>
          <cell r="M452">
            <v>1</v>
          </cell>
        </row>
        <row r="453">
          <cell r="B453" t="str">
            <v>CORVALLIS</v>
          </cell>
          <cell r="C453" t="str">
            <v>USA (OR)</v>
          </cell>
          <cell r="D453">
            <v>44</v>
          </cell>
          <cell r="E453">
            <v>30</v>
          </cell>
          <cell r="F453">
            <v>0</v>
          </cell>
          <cell r="G453" t="str">
            <v>U</v>
          </cell>
          <cell r="H453">
            <v>123</v>
          </cell>
          <cell r="I453">
            <v>17</v>
          </cell>
          <cell r="J453">
            <v>0</v>
          </cell>
          <cell r="K453" t="str">
            <v>B</v>
          </cell>
          <cell r="L453">
            <v>-8</v>
          </cell>
          <cell r="M453">
            <v>1</v>
          </cell>
        </row>
        <row r="454">
          <cell r="B454" t="str">
            <v>COTONOU</v>
          </cell>
          <cell r="C454" t="str">
            <v>BENIN</v>
          </cell>
          <cell r="D454">
            <v>6</v>
          </cell>
          <cell r="E454">
            <v>21</v>
          </cell>
          <cell r="F454">
            <v>0</v>
          </cell>
          <cell r="G454" t="str">
            <v>U</v>
          </cell>
          <cell r="H454">
            <v>2</v>
          </cell>
          <cell r="I454">
            <v>23</v>
          </cell>
          <cell r="J454">
            <v>0</v>
          </cell>
          <cell r="K454" t="str">
            <v>T</v>
          </cell>
          <cell r="L454">
            <v>1</v>
          </cell>
          <cell r="M454">
            <v>1</v>
          </cell>
        </row>
        <row r="455">
          <cell r="B455" t="str">
            <v>COTTONWOOD</v>
          </cell>
          <cell r="C455" t="str">
            <v>USA (AZ)</v>
          </cell>
          <cell r="D455">
            <v>34</v>
          </cell>
          <cell r="E455">
            <v>44</v>
          </cell>
          <cell r="F455">
            <v>0</v>
          </cell>
          <cell r="G455" t="str">
            <v>U</v>
          </cell>
          <cell r="H455">
            <v>112</v>
          </cell>
          <cell r="I455">
            <v>2</v>
          </cell>
          <cell r="J455">
            <v>0</v>
          </cell>
          <cell r="K455" t="str">
            <v>B</v>
          </cell>
          <cell r="L455">
            <v>-7</v>
          </cell>
          <cell r="M455">
            <v>1</v>
          </cell>
        </row>
        <row r="456">
          <cell r="B456" t="str">
            <v>COWRA</v>
          </cell>
          <cell r="C456" t="str">
            <v>AUSTRALIA</v>
          </cell>
          <cell r="D456">
            <v>33</v>
          </cell>
          <cell r="E456">
            <v>51</v>
          </cell>
          <cell r="F456">
            <v>0</v>
          </cell>
          <cell r="G456" t="str">
            <v>S</v>
          </cell>
          <cell r="H456">
            <v>148</v>
          </cell>
          <cell r="I456">
            <v>39</v>
          </cell>
          <cell r="J456">
            <v>0</v>
          </cell>
          <cell r="K456" t="str">
            <v>T</v>
          </cell>
          <cell r="L456">
            <v>10</v>
          </cell>
          <cell r="M456">
            <v>1</v>
          </cell>
        </row>
        <row r="457">
          <cell r="B457" t="str">
            <v>CRANBROOK</v>
          </cell>
          <cell r="C457" t="str">
            <v>CANADA</v>
          </cell>
          <cell r="D457">
            <v>49</v>
          </cell>
          <cell r="E457">
            <v>32</v>
          </cell>
          <cell r="F457">
            <v>0</v>
          </cell>
          <cell r="G457" t="str">
            <v>U</v>
          </cell>
          <cell r="H457">
            <v>115</v>
          </cell>
          <cell r="I457">
            <v>46</v>
          </cell>
          <cell r="J457">
            <v>0</v>
          </cell>
          <cell r="K457" t="str">
            <v>B</v>
          </cell>
          <cell r="L457">
            <v>-7</v>
          </cell>
          <cell r="M457">
            <v>1</v>
          </cell>
        </row>
        <row r="458">
          <cell r="B458" t="str">
            <v>CRESCENT CITY</v>
          </cell>
          <cell r="C458" t="str">
            <v>USA (CA)</v>
          </cell>
          <cell r="D458">
            <v>41</v>
          </cell>
          <cell r="E458">
            <v>47</v>
          </cell>
          <cell r="F458">
            <v>0</v>
          </cell>
          <cell r="G458" t="str">
            <v>U</v>
          </cell>
          <cell r="H458">
            <v>124</v>
          </cell>
          <cell r="I458">
            <v>14</v>
          </cell>
          <cell r="J458">
            <v>0</v>
          </cell>
          <cell r="K458" t="str">
            <v>B</v>
          </cell>
          <cell r="L458">
            <v>-8</v>
          </cell>
          <cell r="M458">
            <v>1</v>
          </cell>
        </row>
        <row r="459">
          <cell r="B459" t="str">
            <v>CRESTVIEW</v>
          </cell>
          <cell r="C459" t="str">
            <v>USA (FL)</v>
          </cell>
          <cell r="D459">
            <v>30</v>
          </cell>
          <cell r="E459">
            <v>47</v>
          </cell>
          <cell r="F459">
            <v>0</v>
          </cell>
          <cell r="G459" t="str">
            <v>U</v>
          </cell>
          <cell r="H459">
            <v>86</v>
          </cell>
          <cell r="I459">
            <v>31</v>
          </cell>
          <cell r="J459">
            <v>0</v>
          </cell>
          <cell r="K459" t="str">
            <v>B</v>
          </cell>
          <cell r="L459">
            <v>-5</v>
          </cell>
          <cell r="M459">
            <v>1</v>
          </cell>
        </row>
        <row r="460">
          <cell r="B460" t="str">
            <v>CRISCIUMA</v>
          </cell>
          <cell r="C460" t="str">
            <v>BRAZIL</v>
          </cell>
          <cell r="D460">
            <v>28</v>
          </cell>
          <cell r="E460">
            <v>43</v>
          </cell>
          <cell r="F460">
            <v>0</v>
          </cell>
          <cell r="G460" t="str">
            <v>S</v>
          </cell>
          <cell r="H460">
            <v>49</v>
          </cell>
          <cell r="I460">
            <v>25</v>
          </cell>
          <cell r="J460">
            <v>0</v>
          </cell>
          <cell r="K460" t="str">
            <v>B</v>
          </cell>
          <cell r="L460">
            <v>-3</v>
          </cell>
          <cell r="M460">
            <v>1</v>
          </cell>
        </row>
        <row r="461">
          <cell r="B461" t="str">
            <v>CROSS CITY</v>
          </cell>
          <cell r="C461" t="str">
            <v>USA (FL)</v>
          </cell>
          <cell r="D461">
            <v>29</v>
          </cell>
          <cell r="E461">
            <v>38</v>
          </cell>
          <cell r="F461">
            <v>0</v>
          </cell>
          <cell r="G461" t="str">
            <v>U</v>
          </cell>
          <cell r="H461">
            <v>83</v>
          </cell>
          <cell r="I461">
            <v>6</v>
          </cell>
          <cell r="J461">
            <v>0</v>
          </cell>
          <cell r="K461" t="str">
            <v>B</v>
          </cell>
          <cell r="L461">
            <v>-5</v>
          </cell>
          <cell r="M461">
            <v>1</v>
          </cell>
        </row>
        <row r="462">
          <cell r="B462" t="str">
            <v>CROSSVILLE</v>
          </cell>
          <cell r="C462" t="str">
            <v>USA (TN)</v>
          </cell>
          <cell r="D462">
            <v>35</v>
          </cell>
          <cell r="E462">
            <v>57</v>
          </cell>
          <cell r="F462">
            <v>0</v>
          </cell>
          <cell r="G462" t="str">
            <v>U</v>
          </cell>
          <cell r="H462">
            <v>85</v>
          </cell>
          <cell r="I462">
            <v>5</v>
          </cell>
          <cell r="J462">
            <v>0</v>
          </cell>
          <cell r="K462" t="str">
            <v>B</v>
          </cell>
          <cell r="L462">
            <v>-6</v>
          </cell>
          <cell r="M462">
            <v>1</v>
          </cell>
        </row>
        <row r="463">
          <cell r="B463" t="str">
            <v>CRUZEIRO DO SUL</v>
          </cell>
          <cell r="C463" t="str">
            <v>BRAZIL</v>
          </cell>
          <cell r="D463">
            <v>7</v>
          </cell>
          <cell r="E463">
            <v>35</v>
          </cell>
          <cell r="F463">
            <v>0</v>
          </cell>
          <cell r="G463" t="str">
            <v>S</v>
          </cell>
          <cell r="H463">
            <v>72</v>
          </cell>
          <cell r="I463">
            <v>47</v>
          </cell>
          <cell r="J463">
            <v>0</v>
          </cell>
          <cell r="K463" t="str">
            <v>B</v>
          </cell>
          <cell r="L463">
            <v>-3</v>
          </cell>
          <cell r="M463">
            <v>1</v>
          </cell>
        </row>
        <row r="464">
          <cell r="B464" t="str">
            <v>CUIABA</v>
          </cell>
          <cell r="C464" t="str">
            <v>BRAZIL</v>
          </cell>
          <cell r="D464">
            <v>15</v>
          </cell>
          <cell r="E464">
            <v>39</v>
          </cell>
          <cell r="F464">
            <v>0</v>
          </cell>
          <cell r="G464" t="str">
            <v>S</v>
          </cell>
          <cell r="H464">
            <v>56</v>
          </cell>
          <cell r="I464">
            <v>7</v>
          </cell>
          <cell r="J464">
            <v>0</v>
          </cell>
          <cell r="K464" t="str">
            <v>B</v>
          </cell>
          <cell r="L464">
            <v>-3</v>
          </cell>
          <cell r="M464">
            <v>1</v>
          </cell>
        </row>
        <row r="465">
          <cell r="B465" t="str">
            <v>CULIACAN</v>
          </cell>
          <cell r="C465" t="str">
            <v>MEXICO</v>
          </cell>
          <cell r="D465">
            <v>24</v>
          </cell>
          <cell r="E465">
            <v>46</v>
          </cell>
          <cell r="F465">
            <v>0</v>
          </cell>
          <cell r="G465" t="str">
            <v>U</v>
          </cell>
          <cell r="H465">
            <v>107</v>
          </cell>
          <cell r="I465">
            <v>28</v>
          </cell>
          <cell r="J465">
            <v>0</v>
          </cell>
          <cell r="K465" t="str">
            <v>B</v>
          </cell>
          <cell r="L465">
            <v>-7</v>
          </cell>
          <cell r="M465">
            <v>1</v>
          </cell>
        </row>
        <row r="466">
          <cell r="B466" t="str">
            <v>CUMBERLAND</v>
          </cell>
          <cell r="C466" t="str">
            <v>USA (MD)</v>
          </cell>
          <cell r="D466">
            <v>39</v>
          </cell>
          <cell r="E466">
            <v>37</v>
          </cell>
          <cell r="F466">
            <v>0</v>
          </cell>
          <cell r="G466" t="str">
            <v>U</v>
          </cell>
          <cell r="H466">
            <v>78</v>
          </cell>
          <cell r="I466">
            <v>46</v>
          </cell>
          <cell r="J466">
            <v>0</v>
          </cell>
          <cell r="K466" t="str">
            <v>B</v>
          </cell>
          <cell r="L466">
            <v>-5</v>
          </cell>
          <cell r="M466">
            <v>1</v>
          </cell>
        </row>
        <row r="467">
          <cell r="B467" t="str">
            <v>CUNNAMULLA</v>
          </cell>
          <cell r="C467" t="str">
            <v>AUSTRALIA</v>
          </cell>
          <cell r="D467">
            <v>28</v>
          </cell>
          <cell r="E467">
            <v>2</v>
          </cell>
          <cell r="F467">
            <v>0</v>
          </cell>
          <cell r="G467" t="str">
            <v>S</v>
          </cell>
          <cell r="H467">
            <v>145</v>
          </cell>
          <cell r="I467">
            <v>37</v>
          </cell>
          <cell r="J467">
            <v>0</v>
          </cell>
          <cell r="K467" t="str">
            <v>T</v>
          </cell>
          <cell r="L467">
            <v>10</v>
          </cell>
          <cell r="M467">
            <v>1</v>
          </cell>
        </row>
        <row r="468">
          <cell r="B468" t="str">
            <v>CURITIBA</v>
          </cell>
          <cell r="C468" t="str">
            <v>BRAZIL</v>
          </cell>
          <cell r="D468">
            <v>25</v>
          </cell>
          <cell r="E468">
            <v>32</v>
          </cell>
          <cell r="F468">
            <v>0</v>
          </cell>
          <cell r="G468" t="str">
            <v>S</v>
          </cell>
          <cell r="H468">
            <v>49</v>
          </cell>
          <cell r="I468">
            <v>11</v>
          </cell>
          <cell r="J468">
            <v>0</v>
          </cell>
          <cell r="K468" t="str">
            <v>B</v>
          </cell>
          <cell r="L468">
            <v>-3</v>
          </cell>
          <cell r="M468">
            <v>1</v>
          </cell>
        </row>
        <row r="469">
          <cell r="B469" t="str">
            <v>CURUP</v>
          </cell>
          <cell r="C469" t="str">
            <v>INDONESIA</v>
          </cell>
          <cell r="D469">
            <v>3</v>
          </cell>
          <cell r="E469">
            <v>25</v>
          </cell>
          <cell r="F469">
            <v>0</v>
          </cell>
          <cell r="G469" t="str">
            <v>S</v>
          </cell>
          <cell r="H469">
            <v>102</v>
          </cell>
          <cell r="I469">
            <v>30</v>
          </cell>
          <cell r="J469">
            <v>0</v>
          </cell>
          <cell r="K469" t="str">
            <v>T</v>
          </cell>
          <cell r="L469">
            <v>7</v>
          </cell>
          <cell r="M469">
            <v>10</v>
          </cell>
        </row>
        <row r="470">
          <cell r="B470" t="str">
            <v>CUT BANK</v>
          </cell>
          <cell r="C470" t="str">
            <v>USA (MT)</v>
          </cell>
          <cell r="D470">
            <v>48</v>
          </cell>
          <cell r="E470">
            <v>37</v>
          </cell>
          <cell r="F470">
            <v>0</v>
          </cell>
          <cell r="G470" t="str">
            <v>U</v>
          </cell>
          <cell r="H470">
            <v>112</v>
          </cell>
          <cell r="I470">
            <v>23</v>
          </cell>
          <cell r="J470">
            <v>0</v>
          </cell>
          <cell r="K470" t="str">
            <v>B</v>
          </cell>
          <cell r="L470">
            <v>-7</v>
          </cell>
          <cell r="M470">
            <v>1</v>
          </cell>
        </row>
        <row r="471">
          <cell r="B471" t="str">
            <v>CUZCO</v>
          </cell>
          <cell r="C471" t="str">
            <v>PERU</v>
          </cell>
          <cell r="D471">
            <v>13</v>
          </cell>
          <cell r="E471">
            <v>32</v>
          </cell>
          <cell r="F471">
            <v>0</v>
          </cell>
          <cell r="G471" t="str">
            <v>S</v>
          </cell>
          <cell r="H471">
            <v>71</v>
          </cell>
          <cell r="I471">
            <v>58</v>
          </cell>
          <cell r="J471">
            <v>0</v>
          </cell>
          <cell r="K471" t="str">
            <v>B</v>
          </cell>
          <cell r="L471">
            <v>-5</v>
          </cell>
          <cell r="M471">
            <v>1</v>
          </cell>
        </row>
        <row r="472">
          <cell r="B472" t="str">
            <v>DAGGETT</v>
          </cell>
          <cell r="C472" t="str">
            <v>USA (CA)</v>
          </cell>
          <cell r="D472">
            <v>34</v>
          </cell>
          <cell r="E472">
            <v>51</v>
          </cell>
          <cell r="F472">
            <v>0</v>
          </cell>
          <cell r="G472" t="str">
            <v>U</v>
          </cell>
          <cell r="H472">
            <v>116</v>
          </cell>
          <cell r="I472">
            <v>47</v>
          </cell>
          <cell r="J472">
            <v>0</v>
          </cell>
          <cell r="K472" t="str">
            <v>B</v>
          </cell>
          <cell r="L472">
            <v>-8</v>
          </cell>
          <cell r="M472">
            <v>1</v>
          </cell>
        </row>
        <row r="473">
          <cell r="B473" t="str">
            <v>DAKAR</v>
          </cell>
          <cell r="C473" t="str">
            <v>SENEGAL</v>
          </cell>
          <cell r="D473">
            <v>14</v>
          </cell>
          <cell r="E473">
            <v>44</v>
          </cell>
          <cell r="F473">
            <v>0</v>
          </cell>
          <cell r="G473" t="str">
            <v>U</v>
          </cell>
          <cell r="H473">
            <v>17</v>
          </cell>
          <cell r="I473">
            <v>29</v>
          </cell>
          <cell r="J473">
            <v>0</v>
          </cell>
          <cell r="K473" t="str">
            <v>B</v>
          </cell>
          <cell r="L473">
            <v>0</v>
          </cell>
          <cell r="M473">
            <v>1</v>
          </cell>
        </row>
        <row r="474">
          <cell r="B474" t="str">
            <v>DAKHLA</v>
          </cell>
          <cell r="C474" t="str">
            <v>MOROCCO</v>
          </cell>
          <cell r="D474">
            <v>23</v>
          </cell>
          <cell r="E474">
            <v>43</v>
          </cell>
          <cell r="F474">
            <v>0</v>
          </cell>
          <cell r="G474" t="str">
            <v>U</v>
          </cell>
          <cell r="H474">
            <v>15</v>
          </cell>
          <cell r="I474">
            <v>56</v>
          </cell>
          <cell r="J474">
            <v>0</v>
          </cell>
          <cell r="K474" t="str">
            <v>B</v>
          </cell>
          <cell r="L474">
            <v>0</v>
          </cell>
          <cell r="M474">
            <v>1</v>
          </cell>
        </row>
        <row r="475">
          <cell r="B475" t="str">
            <v>DALAMAN</v>
          </cell>
          <cell r="C475" t="str">
            <v>TURKEY</v>
          </cell>
          <cell r="D475">
            <v>36</v>
          </cell>
          <cell r="E475">
            <v>43</v>
          </cell>
          <cell r="F475">
            <v>0</v>
          </cell>
          <cell r="G475" t="str">
            <v>U</v>
          </cell>
          <cell r="H475">
            <v>28</v>
          </cell>
          <cell r="I475">
            <v>48</v>
          </cell>
          <cell r="J475">
            <v>0</v>
          </cell>
          <cell r="K475" t="str">
            <v>T</v>
          </cell>
          <cell r="L475">
            <v>3</v>
          </cell>
          <cell r="M475">
            <v>1</v>
          </cell>
        </row>
        <row r="476">
          <cell r="B476" t="str">
            <v>DALLAS</v>
          </cell>
          <cell r="C476" t="str">
            <v>USA (TX)</v>
          </cell>
          <cell r="D476">
            <v>32</v>
          </cell>
          <cell r="E476">
            <v>58</v>
          </cell>
          <cell r="F476">
            <v>0</v>
          </cell>
          <cell r="G476" t="str">
            <v>U</v>
          </cell>
          <cell r="H476">
            <v>96</v>
          </cell>
          <cell r="I476">
            <v>50</v>
          </cell>
          <cell r="J476">
            <v>0</v>
          </cell>
          <cell r="K476" t="str">
            <v>B</v>
          </cell>
          <cell r="L476">
            <v>-6</v>
          </cell>
          <cell r="M476">
            <v>1</v>
          </cell>
        </row>
        <row r="477">
          <cell r="B477" t="str">
            <v>DALLAS</v>
          </cell>
          <cell r="C477" t="str">
            <v>USA (TX)</v>
          </cell>
          <cell r="D477">
            <v>32</v>
          </cell>
          <cell r="E477">
            <v>41</v>
          </cell>
          <cell r="F477">
            <v>0</v>
          </cell>
          <cell r="G477" t="str">
            <v>U</v>
          </cell>
          <cell r="H477">
            <v>96</v>
          </cell>
          <cell r="I477">
            <v>52</v>
          </cell>
          <cell r="J477">
            <v>0</v>
          </cell>
          <cell r="K477" t="str">
            <v>B</v>
          </cell>
          <cell r="L477">
            <v>-6</v>
          </cell>
          <cell r="M477">
            <v>1</v>
          </cell>
        </row>
        <row r="478">
          <cell r="B478" t="str">
            <v>DALTON</v>
          </cell>
          <cell r="C478" t="str">
            <v>USA (GA)</v>
          </cell>
          <cell r="D478">
            <v>34</v>
          </cell>
          <cell r="E478">
            <v>43</v>
          </cell>
          <cell r="F478">
            <v>0</v>
          </cell>
          <cell r="G478" t="str">
            <v>U</v>
          </cell>
          <cell r="H478">
            <v>84</v>
          </cell>
          <cell r="I478">
            <v>52</v>
          </cell>
          <cell r="J478">
            <v>0</v>
          </cell>
          <cell r="K478" t="str">
            <v>B</v>
          </cell>
          <cell r="L478">
            <v>-5</v>
          </cell>
          <cell r="M478">
            <v>1</v>
          </cell>
        </row>
        <row r="479">
          <cell r="B479" t="str">
            <v>DAMASCUS</v>
          </cell>
          <cell r="C479" t="str">
            <v>SYRIA</v>
          </cell>
          <cell r="D479">
            <v>33</v>
          </cell>
          <cell r="E479">
            <v>25</v>
          </cell>
          <cell r="F479">
            <v>0</v>
          </cell>
          <cell r="G479" t="str">
            <v>U</v>
          </cell>
          <cell r="H479">
            <v>36</v>
          </cell>
          <cell r="I479">
            <v>31</v>
          </cell>
          <cell r="J479">
            <v>0</v>
          </cell>
          <cell r="K479" t="str">
            <v>T</v>
          </cell>
          <cell r="L479">
            <v>2</v>
          </cell>
          <cell r="M479">
            <v>1</v>
          </cell>
        </row>
        <row r="480">
          <cell r="B480" t="str">
            <v>DAMMAM</v>
          </cell>
          <cell r="C480" t="str">
            <v>SAUDI ARABIA</v>
          </cell>
          <cell r="D480">
            <v>26</v>
          </cell>
          <cell r="E480">
            <v>26</v>
          </cell>
          <cell r="F480">
            <v>0</v>
          </cell>
          <cell r="G480" t="str">
            <v>U</v>
          </cell>
          <cell r="H480">
            <v>50</v>
          </cell>
          <cell r="I480">
            <v>7</v>
          </cell>
          <cell r="J480">
            <v>0</v>
          </cell>
          <cell r="K480" t="str">
            <v>T</v>
          </cell>
          <cell r="L480">
            <v>3</v>
          </cell>
          <cell r="M480">
            <v>1</v>
          </cell>
        </row>
        <row r="481">
          <cell r="B481" t="str">
            <v>DANBURY</v>
          </cell>
          <cell r="C481" t="str">
            <v>CONNECTICUT</v>
          </cell>
          <cell r="D481">
            <v>41</v>
          </cell>
          <cell r="E481">
            <v>22</v>
          </cell>
          <cell r="F481">
            <v>0</v>
          </cell>
          <cell r="G481" t="str">
            <v>U</v>
          </cell>
          <cell r="H481">
            <v>73</v>
          </cell>
          <cell r="I481">
            <v>29</v>
          </cell>
          <cell r="J481">
            <v>0</v>
          </cell>
          <cell r="K481" t="str">
            <v>B</v>
          </cell>
          <cell r="L481">
            <v>-5</v>
          </cell>
          <cell r="M481">
            <v>1</v>
          </cell>
        </row>
        <row r="482">
          <cell r="B482" t="str">
            <v>DANVILLE</v>
          </cell>
          <cell r="C482" t="str">
            <v>USA (IL)</v>
          </cell>
          <cell r="D482">
            <v>40</v>
          </cell>
          <cell r="E482">
            <v>12</v>
          </cell>
          <cell r="F482">
            <v>0</v>
          </cell>
          <cell r="G482" t="str">
            <v>U</v>
          </cell>
          <cell r="H482">
            <v>87</v>
          </cell>
          <cell r="I482">
            <v>36</v>
          </cell>
          <cell r="J482">
            <v>0</v>
          </cell>
          <cell r="K482" t="str">
            <v>B</v>
          </cell>
          <cell r="L482">
            <v>-6</v>
          </cell>
          <cell r="M482">
            <v>1</v>
          </cell>
        </row>
        <row r="483">
          <cell r="B483" t="str">
            <v>DANVILLE</v>
          </cell>
          <cell r="C483" t="str">
            <v>USA (VA)</v>
          </cell>
          <cell r="D483">
            <v>36</v>
          </cell>
          <cell r="E483">
            <v>34</v>
          </cell>
          <cell r="F483">
            <v>0</v>
          </cell>
          <cell r="G483" t="str">
            <v>U</v>
          </cell>
          <cell r="H483">
            <v>79</v>
          </cell>
          <cell r="I483">
            <v>20</v>
          </cell>
          <cell r="J483">
            <v>0</v>
          </cell>
          <cell r="K483" t="str">
            <v>B</v>
          </cell>
          <cell r="L483">
            <v>-5</v>
          </cell>
          <cell r="M483">
            <v>1</v>
          </cell>
        </row>
        <row r="484">
          <cell r="B484" t="str">
            <v>DAR ES SALAAM</v>
          </cell>
          <cell r="C484" t="str">
            <v>TANZANIA</v>
          </cell>
          <cell r="D484">
            <v>6</v>
          </cell>
          <cell r="E484">
            <v>53</v>
          </cell>
          <cell r="F484">
            <v>0</v>
          </cell>
          <cell r="G484" t="str">
            <v>S</v>
          </cell>
          <cell r="H484">
            <v>39</v>
          </cell>
          <cell r="I484">
            <v>12</v>
          </cell>
          <cell r="J484">
            <v>0</v>
          </cell>
          <cell r="K484" t="str">
            <v>T</v>
          </cell>
          <cell r="L484">
            <v>3</v>
          </cell>
          <cell r="M484">
            <v>1</v>
          </cell>
        </row>
        <row r="485">
          <cell r="B485" t="str">
            <v>DARWIN</v>
          </cell>
          <cell r="C485" t="str">
            <v>AUSTRALIA</v>
          </cell>
          <cell r="D485">
            <v>12</v>
          </cell>
          <cell r="E485">
            <v>25</v>
          </cell>
          <cell r="F485">
            <v>0</v>
          </cell>
          <cell r="G485" t="str">
            <v>S</v>
          </cell>
          <cell r="H485">
            <v>130</v>
          </cell>
          <cell r="I485">
            <v>52</v>
          </cell>
          <cell r="J485">
            <v>0</v>
          </cell>
          <cell r="K485" t="str">
            <v>T</v>
          </cell>
          <cell r="L485">
            <v>9</v>
          </cell>
          <cell r="M485">
            <v>1</v>
          </cell>
        </row>
        <row r="486">
          <cell r="B486" t="str">
            <v>DAUPHIN</v>
          </cell>
          <cell r="C486" t="str">
            <v>CANADA</v>
          </cell>
          <cell r="D486">
            <v>51</v>
          </cell>
          <cell r="E486">
            <v>6</v>
          </cell>
          <cell r="F486">
            <v>0</v>
          </cell>
          <cell r="G486" t="str">
            <v>U</v>
          </cell>
          <cell r="H486">
            <v>100</v>
          </cell>
          <cell r="I486">
            <v>3</v>
          </cell>
          <cell r="J486">
            <v>0</v>
          </cell>
          <cell r="K486" t="str">
            <v>B</v>
          </cell>
          <cell r="L486">
            <v>-6</v>
          </cell>
          <cell r="M486">
            <v>1</v>
          </cell>
        </row>
        <row r="487">
          <cell r="B487" t="str">
            <v>DAVAO</v>
          </cell>
          <cell r="C487" t="str">
            <v>PHILIPPINES</v>
          </cell>
          <cell r="D487">
            <v>7</v>
          </cell>
          <cell r="E487">
            <v>8</v>
          </cell>
          <cell r="F487">
            <v>0</v>
          </cell>
          <cell r="G487" t="str">
            <v>U</v>
          </cell>
          <cell r="H487">
            <v>125</v>
          </cell>
          <cell r="I487">
            <v>39</v>
          </cell>
          <cell r="J487">
            <v>0</v>
          </cell>
          <cell r="K487" t="str">
            <v>T</v>
          </cell>
          <cell r="L487">
            <v>8</v>
          </cell>
          <cell r="M487">
            <v>1</v>
          </cell>
        </row>
        <row r="488">
          <cell r="B488" t="str">
            <v>DAVENPORT</v>
          </cell>
          <cell r="C488" t="str">
            <v>USA (IA)</v>
          </cell>
          <cell r="D488">
            <v>41</v>
          </cell>
          <cell r="E488">
            <v>37</v>
          </cell>
          <cell r="F488">
            <v>0</v>
          </cell>
          <cell r="G488" t="str">
            <v>U</v>
          </cell>
          <cell r="H488">
            <v>90</v>
          </cell>
          <cell r="I488">
            <v>35</v>
          </cell>
          <cell r="J488">
            <v>0</v>
          </cell>
          <cell r="K488" t="str">
            <v>B</v>
          </cell>
          <cell r="L488">
            <v>-6</v>
          </cell>
          <cell r="M488">
            <v>1</v>
          </cell>
        </row>
        <row r="489">
          <cell r="B489" t="str">
            <v>DAWADIMI</v>
          </cell>
          <cell r="C489" t="str">
            <v>SAUDI ARABIA</v>
          </cell>
          <cell r="D489">
            <v>24</v>
          </cell>
          <cell r="E489">
            <v>3</v>
          </cell>
          <cell r="F489">
            <v>0</v>
          </cell>
          <cell r="G489" t="str">
            <v>U</v>
          </cell>
          <cell r="H489">
            <v>44</v>
          </cell>
          <cell r="I489">
            <v>23</v>
          </cell>
          <cell r="J489">
            <v>0</v>
          </cell>
          <cell r="K489" t="str">
            <v>T</v>
          </cell>
          <cell r="L489">
            <v>3</v>
          </cell>
          <cell r="M489">
            <v>1</v>
          </cell>
        </row>
        <row r="490">
          <cell r="B490" t="str">
            <v>DAYTON</v>
          </cell>
          <cell r="C490" t="str">
            <v>USA (OH)</v>
          </cell>
          <cell r="D490">
            <v>39</v>
          </cell>
          <cell r="E490">
            <v>35</v>
          </cell>
          <cell r="F490">
            <v>0</v>
          </cell>
          <cell r="G490" t="str">
            <v>U</v>
          </cell>
          <cell r="H490">
            <v>84</v>
          </cell>
          <cell r="I490">
            <v>13</v>
          </cell>
          <cell r="J490">
            <v>0</v>
          </cell>
          <cell r="K490" t="str">
            <v>B</v>
          </cell>
          <cell r="L490">
            <v>-5</v>
          </cell>
          <cell r="M490">
            <v>1</v>
          </cell>
        </row>
        <row r="491">
          <cell r="B491" t="str">
            <v>DAYTONA BEACH</v>
          </cell>
          <cell r="C491" t="str">
            <v>USA (FL)</v>
          </cell>
          <cell r="D491">
            <v>29</v>
          </cell>
          <cell r="E491">
            <v>11</v>
          </cell>
          <cell r="F491">
            <v>0</v>
          </cell>
          <cell r="G491" t="str">
            <v>U</v>
          </cell>
          <cell r="H491">
            <v>81</v>
          </cell>
          <cell r="I491">
            <v>3</v>
          </cell>
          <cell r="J491">
            <v>0</v>
          </cell>
          <cell r="K491" t="str">
            <v>B</v>
          </cell>
          <cell r="L491">
            <v>-5</v>
          </cell>
          <cell r="M491">
            <v>1</v>
          </cell>
        </row>
        <row r="492">
          <cell r="B492" t="str">
            <v>DEAUVILLE</v>
          </cell>
          <cell r="C492" t="str">
            <v>FRANCE</v>
          </cell>
          <cell r="D492">
            <v>49</v>
          </cell>
          <cell r="E492">
            <v>22</v>
          </cell>
          <cell r="F492">
            <v>0</v>
          </cell>
          <cell r="G492" t="str">
            <v>U</v>
          </cell>
          <cell r="H492">
            <v>0</v>
          </cell>
          <cell r="I492">
            <v>10</v>
          </cell>
          <cell r="J492">
            <v>0</v>
          </cell>
          <cell r="K492" t="str">
            <v>T</v>
          </cell>
          <cell r="L492">
            <v>1</v>
          </cell>
          <cell r="M492">
            <v>1</v>
          </cell>
        </row>
        <row r="493">
          <cell r="B493" t="str">
            <v>DECATUR</v>
          </cell>
          <cell r="C493" t="str">
            <v>USA (IL)</v>
          </cell>
          <cell r="D493">
            <v>39</v>
          </cell>
          <cell r="E493">
            <v>50</v>
          </cell>
          <cell r="F493">
            <v>0</v>
          </cell>
          <cell r="G493" t="str">
            <v>U</v>
          </cell>
          <cell r="H493">
            <v>88</v>
          </cell>
          <cell r="I493">
            <v>52</v>
          </cell>
          <cell r="J493">
            <v>0</v>
          </cell>
          <cell r="K493" t="str">
            <v>B</v>
          </cell>
          <cell r="L493">
            <v>-6</v>
          </cell>
          <cell r="M493">
            <v>1</v>
          </cell>
        </row>
        <row r="494">
          <cell r="B494" t="str">
            <v>DEER LAKE</v>
          </cell>
          <cell r="C494" t="str">
            <v>CANADA</v>
          </cell>
          <cell r="D494">
            <v>49</v>
          </cell>
          <cell r="E494">
            <v>13</v>
          </cell>
          <cell r="F494">
            <v>0</v>
          </cell>
          <cell r="G494" t="str">
            <v>U</v>
          </cell>
          <cell r="H494">
            <v>57</v>
          </cell>
          <cell r="I494">
            <v>24</v>
          </cell>
          <cell r="J494">
            <v>0</v>
          </cell>
          <cell r="K494" t="str">
            <v>B</v>
          </cell>
          <cell r="L494">
            <v>-3</v>
          </cell>
          <cell r="M494">
            <v>1</v>
          </cell>
        </row>
        <row r="495">
          <cell r="B495" t="str">
            <v>DEESAH</v>
          </cell>
          <cell r="C495" t="str">
            <v>JORDAN</v>
          </cell>
          <cell r="D495">
            <v>29</v>
          </cell>
          <cell r="E495">
            <v>35</v>
          </cell>
          <cell r="F495">
            <v>0</v>
          </cell>
          <cell r="G495" t="str">
            <v>U</v>
          </cell>
          <cell r="H495">
            <v>35</v>
          </cell>
          <cell r="I495">
            <v>34</v>
          </cell>
          <cell r="J495">
            <v>0</v>
          </cell>
          <cell r="K495" t="str">
            <v>T</v>
          </cell>
          <cell r="L495">
            <v>2</v>
          </cell>
          <cell r="M495">
            <v>810</v>
          </cell>
        </row>
        <row r="496">
          <cell r="B496" t="str">
            <v>DEIR EZZOR</v>
          </cell>
          <cell r="C496" t="str">
            <v>SYRIA</v>
          </cell>
          <cell r="D496">
            <v>35</v>
          </cell>
          <cell r="E496">
            <v>17</v>
          </cell>
          <cell r="F496">
            <v>0</v>
          </cell>
          <cell r="G496" t="str">
            <v>U</v>
          </cell>
          <cell r="H496">
            <v>40</v>
          </cell>
          <cell r="I496">
            <v>11</v>
          </cell>
          <cell r="J496">
            <v>0</v>
          </cell>
          <cell r="K496" t="str">
            <v>T</v>
          </cell>
          <cell r="L496">
            <v>2</v>
          </cell>
          <cell r="M496">
            <v>1</v>
          </cell>
        </row>
        <row r="497">
          <cell r="B497" t="str">
            <v>DEL RIO</v>
          </cell>
          <cell r="C497" t="str">
            <v>USA (TX)</v>
          </cell>
          <cell r="D497">
            <v>29</v>
          </cell>
          <cell r="E497">
            <v>22</v>
          </cell>
          <cell r="F497">
            <v>0</v>
          </cell>
          <cell r="G497" t="str">
            <v>U</v>
          </cell>
          <cell r="H497">
            <v>100</v>
          </cell>
          <cell r="I497">
            <v>47</v>
          </cell>
          <cell r="J497">
            <v>0</v>
          </cell>
          <cell r="K497" t="str">
            <v>B</v>
          </cell>
          <cell r="L497">
            <v>-6</v>
          </cell>
          <cell r="M497">
            <v>1</v>
          </cell>
        </row>
        <row r="498">
          <cell r="B498" t="str">
            <v>DELFT</v>
          </cell>
          <cell r="C498" t="str">
            <v>NETHERLANDS</v>
          </cell>
          <cell r="D498">
            <v>52</v>
          </cell>
          <cell r="E498">
            <v>1</v>
          </cell>
          <cell r="F498">
            <v>0</v>
          </cell>
          <cell r="G498" t="str">
            <v>U</v>
          </cell>
          <cell r="H498">
            <v>4</v>
          </cell>
          <cell r="I498">
            <v>21</v>
          </cell>
          <cell r="J498">
            <v>0</v>
          </cell>
          <cell r="K498" t="str">
            <v>T</v>
          </cell>
          <cell r="L498">
            <v>1</v>
          </cell>
          <cell r="M498">
            <v>1</v>
          </cell>
        </row>
        <row r="499">
          <cell r="B499" t="str">
            <v>DELHI</v>
          </cell>
          <cell r="C499" t="str">
            <v>INDIA</v>
          </cell>
          <cell r="D499">
            <v>28</v>
          </cell>
          <cell r="E499">
            <v>34</v>
          </cell>
          <cell r="F499">
            <v>0</v>
          </cell>
          <cell r="G499" t="str">
            <v>U</v>
          </cell>
          <cell r="H499">
            <v>77</v>
          </cell>
          <cell r="I499">
            <v>6</v>
          </cell>
          <cell r="J499">
            <v>0</v>
          </cell>
          <cell r="K499" t="str">
            <v>T</v>
          </cell>
          <cell r="L499">
            <v>5</v>
          </cell>
          <cell r="M499">
            <v>1</v>
          </cell>
        </row>
        <row r="500">
          <cell r="B500" t="str">
            <v>DELTA</v>
          </cell>
          <cell r="C500" t="str">
            <v>USA (UT)</v>
          </cell>
          <cell r="D500">
            <v>39</v>
          </cell>
          <cell r="E500">
            <v>23</v>
          </cell>
          <cell r="F500">
            <v>0</v>
          </cell>
          <cell r="G500" t="str">
            <v>U</v>
          </cell>
          <cell r="H500">
            <v>112</v>
          </cell>
          <cell r="I500">
            <v>30</v>
          </cell>
          <cell r="J500">
            <v>0</v>
          </cell>
          <cell r="K500" t="str">
            <v>B</v>
          </cell>
          <cell r="L500">
            <v>-7</v>
          </cell>
          <cell r="M500">
            <v>1</v>
          </cell>
        </row>
        <row r="501">
          <cell r="B501" t="str">
            <v>DEMAK</v>
          </cell>
          <cell r="C501" t="str">
            <v>INDONESIA</v>
          </cell>
          <cell r="D501">
            <v>6</v>
          </cell>
          <cell r="E501">
            <v>54</v>
          </cell>
          <cell r="F501">
            <v>0</v>
          </cell>
          <cell r="G501" t="str">
            <v>S</v>
          </cell>
          <cell r="H501">
            <v>110</v>
          </cell>
          <cell r="I501">
            <v>37</v>
          </cell>
          <cell r="J501">
            <v>0</v>
          </cell>
          <cell r="K501" t="str">
            <v>T</v>
          </cell>
          <cell r="L501">
            <v>7</v>
          </cell>
          <cell r="M501">
            <v>10</v>
          </cell>
        </row>
        <row r="502">
          <cell r="B502" t="str">
            <v>DENPASAR</v>
          </cell>
          <cell r="C502" t="str">
            <v>INDONESIA</v>
          </cell>
          <cell r="D502">
            <v>8</v>
          </cell>
          <cell r="E502">
            <v>37</v>
          </cell>
          <cell r="F502">
            <v>0</v>
          </cell>
          <cell r="G502" t="str">
            <v>S</v>
          </cell>
          <cell r="H502">
            <v>115</v>
          </cell>
          <cell r="I502">
            <v>13</v>
          </cell>
          <cell r="J502">
            <v>0</v>
          </cell>
          <cell r="K502" t="str">
            <v>T</v>
          </cell>
          <cell r="L502">
            <v>7</v>
          </cell>
          <cell r="M502">
            <v>10</v>
          </cell>
        </row>
        <row r="503">
          <cell r="B503" t="str">
            <v>DENVER</v>
          </cell>
          <cell r="C503" t="str">
            <v>USA (CO)</v>
          </cell>
          <cell r="D503">
            <v>39</v>
          </cell>
          <cell r="E503">
            <v>46</v>
          </cell>
          <cell r="F503">
            <v>0</v>
          </cell>
          <cell r="G503" t="str">
            <v>U</v>
          </cell>
          <cell r="H503">
            <v>104</v>
          </cell>
          <cell r="I503">
            <v>53</v>
          </cell>
          <cell r="J503">
            <v>0</v>
          </cell>
          <cell r="K503" t="str">
            <v>B</v>
          </cell>
          <cell r="L503">
            <v>-7</v>
          </cell>
          <cell r="M503">
            <v>1</v>
          </cell>
        </row>
        <row r="504">
          <cell r="B504" t="str">
            <v>DES MOINES</v>
          </cell>
          <cell r="C504" t="str">
            <v>USA (IA)</v>
          </cell>
          <cell r="D504">
            <v>41</v>
          </cell>
          <cell r="E504">
            <v>32</v>
          </cell>
          <cell r="F504">
            <v>0</v>
          </cell>
          <cell r="G504" t="str">
            <v>U</v>
          </cell>
          <cell r="H504">
            <v>93</v>
          </cell>
          <cell r="I504">
            <v>39</v>
          </cell>
          <cell r="J504">
            <v>0</v>
          </cell>
          <cell r="K504" t="str">
            <v>B</v>
          </cell>
          <cell r="L504">
            <v>-6</v>
          </cell>
          <cell r="M504">
            <v>1</v>
          </cell>
        </row>
        <row r="505">
          <cell r="B505" t="str">
            <v>DETROIT</v>
          </cell>
          <cell r="C505" t="str">
            <v>USA (MI)</v>
          </cell>
          <cell r="D505">
            <v>42</v>
          </cell>
          <cell r="E505">
            <v>13</v>
          </cell>
          <cell r="F505">
            <v>0</v>
          </cell>
          <cell r="G505" t="str">
            <v>U</v>
          </cell>
          <cell r="H505">
            <v>83</v>
          </cell>
          <cell r="I505">
            <v>21</v>
          </cell>
          <cell r="J505">
            <v>0</v>
          </cell>
          <cell r="K505" t="str">
            <v>B</v>
          </cell>
          <cell r="L505">
            <v>-5</v>
          </cell>
          <cell r="M505">
            <v>1</v>
          </cell>
        </row>
        <row r="506">
          <cell r="B506" t="str">
            <v>DETROIT LAKES</v>
          </cell>
          <cell r="C506" t="str">
            <v>USA (MN)</v>
          </cell>
          <cell r="D506">
            <v>46</v>
          </cell>
          <cell r="E506">
            <v>50</v>
          </cell>
          <cell r="F506">
            <v>0</v>
          </cell>
          <cell r="G506" t="str">
            <v>U</v>
          </cell>
          <cell r="H506">
            <v>95</v>
          </cell>
          <cell r="I506">
            <v>53</v>
          </cell>
          <cell r="J506">
            <v>0</v>
          </cell>
          <cell r="K506" t="str">
            <v>B</v>
          </cell>
          <cell r="L506">
            <v>-6</v>
          </cell>
          <cell r="M506">
            <v>1</v>
          </cell>
        </row>
        <row r="507">
          <cell r="B507" t="str">
            <v>DHAHRAN</v>
          </cell>
          <cell r="C507" t="str">
            <v>SAUDI ARABIA</v>
          </cell>
          <cell r="D507">
            <v>26</v>
          </cell>
          <cell r="E507">
            <v>16</v>
          </cell>
          <cell r="F507">
            <v>0</v>
          </cell>
          <cell r="G507" t="str">
            <v>U</v>
          </cell>
          <cell r="H507">
            <v>50</v>
          </cell>
          <cell r="I507">
            <v>10</v>
          </cell>
          <cell r="J507">
            <v>0</v>
          </cell>
          <cell r="K507" t="str">
            <v>T</v>
          </cell>
          <cell r="L507">
            <v>3</v>
          </cell>
          <cell r="M507">
            <v>1</v>
          </cell>
        </row>
        <row r="508">
          <cell r="B508" t="str">
            <v>DHAKA</v>
          </cell>
          <cell r="C508" t="str">
            <v>BANGLADESH</v>
          </cell>
          <cell r="D508">
            <v>23</v>
          </cell>
          <cell r="E508">
            <v>47</v>
          </cell>
          <cell r="F508">
            <v>0</v>
          </cell>
          <cell r="G508" t="str">
            <v>U</v>
          </cell>
          <cell r="H508">
            <v>90</v>
          </cell>
          <cell r="I508">
            <v>23</v>
          </cell>
          <cell r="J508">
            <v>0</v>
          </cell>
          <cell r="K508" t="str">
            <v>T</v>
          </cell>
          <cell r="L508">
            <v>6</v>
          </cell>
          <cell r="M508">
            <v>1</v>
          </cell>
        </row>
        <row r="509">
          <cell r="B509" t="str">
            <v>DICKINSON</v>
          </cell>
          <cell r="C509" t="str">
            <v>USA (ND)</v>
          </cell>
          <cell r="D509">
            <v>46</v>
          </cell>
          <cell r="E509">
            <v>48</v>
          </cell>
          <cell r="F509">
            <v>0</v>
          </cell>
          <cell r="G509" t="str">
            <v>U</v>
          </cell>
          <cell r="H509">
            <v>102</v>
          </cell>
          <cell r="I509">
            <v>48</v>
          </cell>
          <cell r="J509">
            <v>0</v>
          </cell>
          <cell r="K509" t="str">
            <v>B</v>
          </cell>
          <cell r="L509">
            <v>-7</v>
          </cell>
          <cell r="M509">
            <v>1</v>
          </cell>
        </row>
        <row r="510">
          <cell r="B510" t="str">
            <v>DILLI</v>
          </cell>
          <cell r="C510" t="str">
            <v>INDONESIA</v>
          </cell>
          <cell r="D510">
            <v>8</v>
          </cell>
          <cell r="E510">
            <v>38</v>
          </cell>
          <cell r="F510">
            <v>0</v>
          </cell>
          <cell r="G510" t="str">
            <v>S</v>
          </cell>
          <cell r="H510">
            <v>125</v>
          </cell>
          <cell r="I510">
            <v>35</v>
          </cell>
          <cell r="J510">
            <v>0</v>
          </cell>
          <cell r="K510" t="str">
            <v>T</v>
          </cell>
          <cell r="L510">
            <v>8</v>
          </cell>
          <cell r="M510">
            <v>10</v>
          </cell>
        </row>
        <row r="511">
          <cell r="B511" t="str">
            <v>DILLINGHAM</v>
          </cell>
          <cell r="C511" t="str">
            <v>USA (AK)</v>
          </cell>
          <cell r="D511">
            <v>59</v>
          </cell>
          <cell r="E511">
            <v>3</v>
          </cell>
          <cell r="F511">
            <v>0</v>
          </cell>
          <cell r="G511" t="str">
            <v>U</v>
          </cell>
          <cell r="H511">
            <v>158</v>
          </cell>
          <cell r="I511">
            <v>30</v>
          </cell>
          <cell r="J511">
            <v>0</v>
          </cell>
          <cell r="K511" t="str">
            <v>B</v>
          </cell>
          <cell r="L511">
            <v>-9</v>
          </cell>
          <cell r="M511">
            <v>1</v>
          </cell>
        </row>
        <row r="512">
          <cell r="B512" t="str">
            <v>DINARD</v>
          </cell>
          <cell r="C512" t="str">
            <v>FRANCE</v>
          </cell>
          <cell r="D512">
            <v>48</v>
          </cell>
          <cell r="E512">
            <v>35</v>
          </cell>
          <cell r="F512">
            <v>0</v>
          </cell>
          <cell r="G512" t="str">
            <v>U</v>
          </cell>
          <cell r="H512">
            <v>2</v>
          </cell>
          <cell r="I512">
            <v>5</v>
          </cell>
          <cell r="J512">
            <v>0</v>
          </cell>
          <cell r="K512" t="str">
            <v>B</v>
          </cell>
          <cell r="L512">
            <v>1</v>
          </cell>
          <cell r="M512">
            <v>1</v>
          </cell>
        </row>
        <row r="513">
          <cell r="B513" t="str">
            <v>DIRE DAWA</v>
          </cell>
          <cell r="C513" t="str">
            <v>ETHIOPIA</v>
          </cell>
          <cell r="D513">
            <v>9</v>
          </cell>
          <cell r="E513">
            <v>37</v>
          </cell>
          <cell r="F513">
            <v>0</v>
          </cell>
          <cell r="G513" t="str">
            <v>U</v>
          </cell>
          <cell r="H513">
            <v>41</v>
          </cell>
          <cell r="I513">
            <v>51</v>
          </cell>
          <cell r="J513">
            <v>0</v>
          </cell>
          <cell r="K513" t="str">
            <v>T</v>
          </cell>
          <cell r="L513">
            <v>3</v>
          </cell>
          <cell r="M513">
            <v>1</v>
          </cell>
        </row>
        <row r="514">
          <cell r="B514" t="str">
            <v>D'IVOIRE YAMOUSSOUKRO</v>
          </cell>
          <cell r="C514" t="str">
            <v>COTE</v>
          </cell>
          <cell r="D514">
            <v>6</v>
          </cell>
          <cell r="E514">
            <v>54</v>
          </cell>
          <cell r="F514">
            <v>0</v>
          </cell>
          <cell r="G514" t="str">
            <v>U</v>
          </cell>
          <cell r="H514">
            <v>5</v>
          </cell>
          <cell r="I514">
            <v>22</v>
          </cell>
          <cell r="J514">
            <v>0</v>
          </cell>
          <cell r="K514" t="str">
            <v>B</v>
          </cell>
          <cell r="L514">
            <v>0</v>
          </cell>
          <cell r="M514">
            <v>1</v>
          </cell>
        </row>
        <row r="515">
          <cell r="B515" t="str">
            <v>DIYARBAKIR</v>
          </cell>
          <cell r="C515" t="str">
            <v>TURKEY</v>
          </cell>
          <cell r="D515">
            <v>37</v>
          </cell>
          <cell r="E515">
            <v>54</v>
          </cell>
          <cell r="F515">
            <v>0</v>
          </cell>
          <cell r="G515" t="str">
            <v>U</v>
          </cell>
          <cell r="H515">
            <v>40</v>
          </cell>
          <cell r="I515">
            <v>12</v>
          </cell>
          <cell r="J515">
            <v>0</v>
          </cell>
          <cell r="K515" t="str">
            <v>T</v>
          </cell>
          <cell r="L515">
            <v>3</v>
          </cell>
          <cell r="M515">
            <v>1</v>
          </cell>
        </row>
        <row r="516">
          <cell r="B516" t="str">
            <v>DJANET</v>
          </cell>
          <cell r="C516" t="str">
            <v>ALGERIA</v>
          </cell>
          <cell r="D516">
            <v>24</v>
          </cell>
          <cell r="E516">
            <v>28</v>
          </cell>
          <cell r="F516">
            <v>0</v>
          </cell>
          <cell r="G516" t="str">
            <v>U</v>
          </cell>
          <cell r="H516">
            <v>9</v>
          </cell>
          <cell r="I516">
            <v>29</v>
          </cell>
          <cell r="J516">
            <v>0</v>
          </cell>
          <cell r="K516" t="str">
            <v>T</v>
          </cell>
          <cell r="L516">
            <v>1</v>
          </cell>
          <cell r="M516">
            <v>1</v>
          </cell>
        </row>
        <row r="517">
          <cell r="B517" t="str">
            <v>DJERBA</v>
          </cell>
          <cell r="C517" t="str">
            <v>TUNISIA</v>
          </cell>
          <cell r="D517">
            <v>33</v>
          </cell>
          <cell r="E517">
            <v>52</v>
          </cell>
          <cell r="F517">
            <v>0</v>
          </cell>
          <cell r="G517" t="str">
            <v>U</v>
          </cell>
          <cell r="H517">
            <v>10</v>
          </cell>
          <cell r="I517">
            <v>47</v>
          </cell>
          <cell r="J517">
            <v>0</v>
          </cell>
          <cell r="K517" t="str">
            <v>T</v>
          </cell>
          <cell r="L517">
            <v>1</v>
          </cell>
          <cell r="M517">
            <v>1</v>
          </cell>
        </row>
        <row r="518">
          <cell r="B518" t="str">
            <v>DJIBOUTI</v>
          </cell>
          <cell r="C518" t="str">
            <v>DJIBOUTI</v>
          </cell>
          <cell r="D518">
            <v>11</v>
          </cell>
          <cell r="E518">
            <v>33</v>
          </cell>
          <cell r="F518">
            <v>0</v>
          </cell>
          <cell r="G518" t="str">
            <v>U</v>
          </cell>
          <cell r="H518">
            <v>43</v>
          </cell>
          <cell r="I518">
            <v>9</v>
          </cell>
          <cell r="J518">
            <v>0</v>
          </cell>
          <cell r="K518" t="str">
            <v>T</v>
          </cell>
          <cell r="L518">
            <v>3</v>
          </cell>
          <cell r="M518">
            <v>1</v>
          </cell>
        </row>
        <row r="519">
          <cell r="B519" t="str">
            <v>DOBO</v>
          </cell>
          <cell r="C519" t="str">
            <v>INDONESIA</v>
          </cell>
          <cell r="D519">
            <v>5</v>
          </cell>
          <cell r="E519">
            <v>47</v>
          </cell>
          <cell r="F519">
            <v>0</v>
          </cell>
          <cell r="G519" t="str">
            <v>S</v>
          </cell>
          <cell r="H519">
            <v>134</v>
          </cell>
          <cell r="I519">
            <v>15</v>
          </cell>
          <cell r="J519">
            <v>0</v>
          </cell>
          <cell r="K519" t="str">
            <v>T</v>
          </cell>
          <cell r="L519">
            <v>8</v>
          </cell>
          <cell r="M519">
            <v>10</v>
          </cell>
        </row>
        <row r="520">
          <cell r="B520" t="str">
            <v>DODGE CITY</v>
          </cell>
          <cell r="C520" t="str">
            <v>USA (KS)</v>
          </cell>
          <cell r="D520">
            <v>37</v>
          </cell>
          <cell r="E520">
            <v>46</v>
          </cell>
          <cell r="F520">
            <v>0</v>
          </cell>
          <cell r="G520" t="str">
            <v>U</v>
          </cell>
          <cell r="H520">
            <v>99</v>
          </cell>
          <cell r="I520">
            <v>58</v>
          </cell>
          <cell r="J520">
            <v>0</v>
          </cell>
          <cell r="K520" t="str">
            <v>B</v>
          </cell>
          <cell r="L520">
            <v>-6</v>
          </cell>
          <cell r="M520">
            <v>1</v>
          </cell>
        </row>
        <row r="521">
          <cell r="B521" t="str">
            <v>DODOMA</v>
          </cell>
          <cell r="C521" t="str">
            <v>TANZANIA</v>
          </cell>
          <cell r="D521">
            <v>6</v>
          </cell>
          <cell r="E521">
            <v>10</v>
          </cell>
          <cell r="F521">
            <v>0</v>
          </cell>
          <cell r="G521" t="str">
            <v>S</v>
          </cell>
          <cell r="H521">
            <v>35</v>
          </cell>
          <cell r="I521">
            <v>45</v>
          </cell>
          <cell r="J521">
            <v>0</v>
          </cell>
          <cell r="K521" t="str">
            <v>T</v>
          </cell>
          <cell r="L521">
            <v>3</v>
          </cell>
          <cell r="M521">
            <v>1</v>
          </cell>
        </row>
        <row r="522">
          <cell r="B522" t="str">
            <v>DOHA</v>
          </cell>
          <cell r="C522" t="str">
            <v>QATAR</v>
          </cell>
          <cell r="D522">
            <v>25</v>
          </cell>
          <cell r="E522">
            <v>15</v>
          </cell>
          <cell r="F522">
            <v>0</v>
          </cell>
          <cell r="G522" t="str">
            <v>U</v>
          </cell>
          <cell r="H522">
            <v>51</v>
          </cell>
          <cell r="I522">
            <v>34</v>
          </cell>
          <cell r="J522">
            <v>0</v>
          </cell>
          <cell r="K522" t="str">
            <v>T</v>
          </cell>
          <cell r="L522">
            <v>3</v>
          </cell>
          <cell r="M522">
            <v>1</v>
          </cell>
        </row>
        <row r="523">
          <cell r="B523" t="str">
            <v>DOLOMI</v>
          </cell>
          <cell r="C523" t="str">
            <v>USA (AK)</v>
          </cell>
          <cell r="D523">
            <v>55</v>
          </cell>
          <cell r="E523">
            <v>7</v>
          </cell>
          <cell r="F523">
            <v>0</v>
          </cell>
          <cell r="G523" t="str">
            <v>U</v>
          </cell>
          <cell r="H523">
            <v>132</v>
          </cell>
          <cell r="I523">
            <v>3</v>
          </cell>
          <cell r="J523">
            <v>0</v>
          </cell>
          <cell r="K523" t="str">
            <v>B</v>
          </cell>
          <cell r="L523">
            <v>-9</v>
          </cell>
          <cell r="M523">
            <v>1</v>
          </cell>
        </row>
        <row r="524">
          <cell r="B524" t="str">
            <v>DOMPU</v>
          </cell>
          <cell r="C524" t="str">
            <v>INDONESIA</v>
          </cell>
          <cell r="D524">
            <v>8</v>
          </cell>
          <cell r="E524">
            <v>30</v>
          </cell>
          <cell r="F524">
            <v>0</v>
          </cell>
          <cell r="G524" t="str">
            <v>S</v>
          </cell>
          <cell r="H524">
            <v>118</v>
          </cell>
          <cell r="I524">
            <v>28</v>
          </cell>
          <cell r="J524">
            <v>0</v>
          </cell>
          <cell r="K524" t="str">
            <v>T</v>
          </cell>
          <cell r="L524">
            <v>8</v>
          </cell>
          <cell r="M524">
            <v>10</v>
          </cell>
        </row>
        <row r="525">
          <cell r="B525" t="str">
            <v>DONGGALA</v>
          </cell>
          <cell r="C525" t="str">
            <v>INDONESIA</v>
          </cell>
          <cell r="D525">
            <v>0</v>
          </cell>
          <cell r="E525">
            <v>42</v>
          </cell>
          <cell r="F525">
            <v>0</v>
          </cell>
          <cell r="G525" t="str">
            <v>S</v>
          </cell>
          <cell r="H525">
            <v>119</v>
          </cell>
          <cell r="I525">
            <v>45</v>
          </cell>
          <cell r="J525">
            <v>0</v>
          </cell>
          <cell r="K525" t="str">
            <v>T</v>
          </cell>
          <cell r="L525">
            <v>8</v>
          </cell>
          <cell r="M525">
            <v>10</v>
          </cell>
        </row>
        <row r="526">
          <cell r="B526" t="str">
            <v>DORTMUND</v>
          </cell>
          <cell r="C526" t="str">
            <v>GERMANY</v>
          </cell>
          <cell r="D526">
            <v>51</v>
          </cell>
          <cell r="E526">
            <v>32</v>
          </cell>
          <cell r="F526">
            <v>0</v>
          </cell>
          <cell r="G526" t="str">
            <v>U</v>
          </cell>
          <cell r="H526">
            <v>7</v>
          </cell>
          <cell r="I526">
            <v>27</v>
          </cell>
          <cell r="J526">
            <v>0</v>
          </cell>
          <cell r="K526" t="str">
            <v>T</v>
          </cell>
          <cell r="L526">
            <v>1</v>
          </cell>
          <cell r="M526">
            <v>1</v>
          </cell>
        </row>
        <row r="527">
          <cell r="B527" t="str">
            <v>DOTHAN</v>
          </cell>
          <cell r="C527" t="str">
            <v>USA (AL)</v>
          </cell>
          <cell r="D527">
            <v>31</v>
          </cell>
          <cell r="E527">
            <v>19</v>
          </cell>
          <cell r="F527">
            <v>0</v>
          </cell>
          <cell r="G527" t="str">
            <v>U</v>
          </cell>
          <cell r="H527">
            <v>85</v>
          </cell>
          <cell r="I527">
            <v>27</v>
          </cell>
          <cell r="J527">
            <v>0</v>
          </cell>
          <cell r="K527" t="str">
            <v>B</v>
          </cell>
          <cell r="L527">
            <v>-6</v>
          </cell>
          <cell r="M527">
            <v>1</v>
          </cell>
        </row>
        <row r="528">
          <cell r="B528" t="str">
            <v>DOUALA</v>
          </cell>
          <cell r="C528" t="str">
            <v>CAMEROON</v>
          </cell>
          <cell r="D528">
            <v>4</v>
          </cell>
          <cell r="E528">
            <v>1</v>
          </cell>
          <cell r="F528">
            <v>0</v>
          </cell>
          <cell r="G528" t="str">
            <v>U</v>
          </cell>
          <cell r="H528">
            <v>9</v>
          </cell>
          <cell r="I528">
            <v>43</v>
          </cell>
          <cell r="J528">
            <v>0</v>
          </cell>
          <cell r="K528" t="str">
            <v>T</v>
          </cell>
          <cell r="L528">
            <v>1</v>
          </cell>
          <cell r="M528">
            <v>1</v>
          </cell>
        </row>
        <row r="529">
          <cell r="B529" t="str">
            <v>DOUGLAS</v>
          </cell>
          <cell r="C529" t="str">
            <v>USA (AZ)</v>
          </cell>
          <cell r="D529">
            <v>31</v>
          </cell>
          <cell r="E529">
            <v>28</v>
          </cell>
          <cell r="F529">
            <v>0</v>
          </cell>
          <cell r="G529" t="str">
            <v>U</v>
          </cell>
          <cell r="H529">
            <v>109</v>
          </cell>
          <cell r="I529">
            <v>36</v>
          </cell>
          <cell r="J529">
            <v>0</v>
          </cell>
          <cell r="K529" t="str">
            <v>B</v>
          </cell>
          <cell r="L529">
            <v>-7</v>
          </cell>
          <cell r="M529">
            <v>1</v>
          </cell>
        </row>
        <row r="530">
          <cell r="B530" t="str">
            <v>DOVER</v>
          </cell>
          <cell r="C530" t="str">
            <v>USA (DE)</v>
          </cell>
          <cell r="D530">
            <v>39</v>
          </cell>
          <cell r="E530">
            <v>8</v>
          </cell>
          <cell r="F530">
            <v>0</v>
          </cell>
          <cell r="G530" t="str">
            <v>U</v>
          </cell>
          <cell r="H530">
            <v>75</v>
          </cell>
          <cell r="I530">
            <v>28</v>
          </cell>
          <cell r="J530">
            <v>0</v>
          </cell>
          <cell r="K530" t="str">
            <v>B</v>
          </cell>
          <cell r="L530">
            <v>-5</v>
          </cell>
          <cell r="M530">
            <v>1</v>
          </cell>
        </row>
        <row r="531">
          <cell r="B531" t="str">
            <v>DRAMMEN</v>
          </cell>
          <cell r="C531" t="str">
            <v>NORWAY</v>
          </cell>
          <cell r="D531">
            <v>59</v>
          </cell>
          <cell r="E531">
            <v>45</v>
          </cell>
          <cell r="F531">
            <v>0</v>
          </cell>
          <cell r="G531" t="str">
            <v>U</v>
          </cell>
          <cell r="H531">
            <v>10</v>
          </cell>
          <cell r="I531">
            <v>15</v>
          </cell>
          <cell r="J531">
            <v>0</v>
          </cell>
          <cell r="K531" t="str">
            <v>T</v>
          </cell>
          <cell r="L531">
            <v>1</v>
          </cell>
          <cell r="M531">
            <v>1</v>
          </cell>
        </row>
        <row r="532">
          <cell r="B532" t="str">
            <v>DRESDEN</v>
          </cell>
          <cell r="C532" t="str">
            <v>GERMANY</v>
          </cell>
          <cell r="D532">
            <v>51</v>
          </cell>
          <cell r="E532">
            <v>8</v>
          </cell>
          <cell r="F532">
            <v>0</v>
          </cell>
          <cell r="G532" t="str">
            <v>U</v>
          </cell>
          <cell r="H532">
            <v>13</v>
          </cell>
          <cell r="I532">
            <v>46</v>
          </cell>
          <cell r="J532">
            <v>0</v>
          </cell>
          <cell r="K532" t="str">
            <v>T</v>
          </cell>
          <cell r="L532">
            <v>1</v>
          </cell>
          <cell r="M532">
            <v>1</v>
          </cell>
        </row>
        <row r="533">
          <cell r="B533" t="str">
            <v>DRESDEN</v>
          </cell>
          <cell r="C533" t="str">
            <v>GERMANY</v>
          </cell>
          <cell r="D533">
            <v>51</v>
          </cell>
          <cell r="E533">
            <v>3</v>
          </cell>
          <cell r="F533">
            <v>0</v>
          </cell>
          <cell r="G533" t="str">
            <v>U</v>
          </cell>
          <cell r="H533">
            <v>13</v>
          </cell>
          <cell r="I533">
            <v>45</v>
          </cell>
          <cell r="J533">
            <v>0</v>
          </cell>
          <cell r="K533" t="str">
            <v>T</v>
          </cell>
          <cell r="L533">
            <v>1</v>
          </cell>
          <cell r="M533">
            <v>1</v>
          </cell>
        </row>
        <row r="534">
          <cell r="B534" t="str">
            <v>DRYDEN</v>
          </cell>
          <cell r="C534" t="str">
            <v>CANADA</v>
          </cell>
          <cell r="D534">
            <v>49</v>
          </cell>
          <cell r="E534">
            <v>50</v>
          </cell>
          <cell r="F534">
            <v>0</v>
          </cell>
          <cell r="G534" t="str">
            <v>U</v>
          </cell>
          <cell r="H534">
            <v>92</v>
          </cell>
          <cell r="I534">
            <v>44</v>
          </cell>
          <cell r="J534">
            <v>0</v>
          </cell>
          <cell r="K534" t="str">
            <v>B</v>
          </cell>
          <cell r="L534">
            <v>-6</v>
          </cell>
          <cell r="M534">
            <v>1</v>
          </cell>
        </row>
        <row r="535">
          <cell r="B535" t="str">
            <v>DU BOIS</v>
          </cell>
          <cell r="C535" t="str">
            <v>USA (PA)</v>
          </cell>
          <cell r="D535">
            <v>41</v>
          </cell>
          <cell r="E535">
            <v>11</v>
          </cell>
          <cell r="F535">
            <v>0</v>
          </cell>
          <cell r="G535" t="str">
            <v>U</v>
          </cell>
          <cell r="H535">
            <v>78</v>
          </cell>
          <cell r="I535">
            <v>54</v>
          </cell>
          <cell r="J535">
            <v>0</v>
          </cell>
          <cell r="K535" t="str">
            <v>B</v>
          </cell>
          <cell r="L535">
            <v>-5</v>
          </cell>
          <cell r="M535">
            <v>1</v>
          </cell>
        </row>
        <row r="536">
          <cell r="B536" t="str">
            <v>DUBAI</v>
          </cell>
          <cell r="C536" t="str">
            <v>UAE</v>
          </cell>
          <cell r="D536">
            <v>25</v>
          </cell>
          <cell r="E536">
            <v>15</v>
          </cell>
          <cell r="F536">
            <v>0</v>
          </cell>
          <cell r="G536" t="str">
            <v>U</v>
          </cell>
          <cell r="H536">
            <v>55</v>
          </cell>
          <cell r="I536">
            <v>21</v>
          </cell>
          <cell r="J536">
            <v>0</v>
          </cell>
          <cell r="K536" t="str">
            <v>T</v>
          </cell>
          <cell r="L536">
            <v>4</v>
          </cell>
          <cell r="M536">
            <v>1</v>
          </cell>
        </row>
        <row r="537">
          <cell r="B537" t="str">
            <v>DUBBO</v>
          </cell>
          <cell r="C537" t="str">
            <v>AUSTRALIA</v>
          </cell>
          <cell r="D537">
            <v>32</v>
          </cell>
          <cell r="E537">
            <v>13</v>
          </cell>
          <cell r="F537">
            <v>0</v>
          </cell>
          <cell r="G537" t="str">
            <v>S</v>
          </cell>
          <cell r="H537">
            <v>148</v>
          </cell>
          <cell r="I537">
            <v>35</v>
          </cell>
          <cell r="J537">
            <v>0</v>
          </cell>
          <cell r="K537" t="str">
            <v>T</v>
          </cell>
          <cell r="L537">
            <v>10</v>
          </cell>
          <cell r="M537">
            <v>1</v>
          </cell>
        </row>
        <row r="538">
          <cell r="B538" t="str">
            <v>DUBLIN</v>
          </cell>
          <cell r="C538" t="str">
            <v>IRELAND</v>
          </cell>
          <cell r="D538">
            <v>53</v>
          </cell>
          <cell r="E538">
            <v>26</v>
          </cell>
          <cell r="F538">
            <v>0</v>
          </cell>
          <cell r="G538" t="str">
            <v>U</v>
          </cell>
          <cell r="H538">
            <v>6</v>
          </cell>
          <cell r="I538">
            <v>15</v>
          </cell>
          <cell r="J538">
            <v>0</v>
          </cell>
          <cell r="K538" t="str">
            <v>B</v>
          </cell>
          <cell r="L538">
            <v>0</v>
          </cell>
          <cell r="M538">
            <v>1</v>
          </cell>
        </row>
        <row r="539">
          <cell r="B539" t="str">
            <v>DUBLIN</v>
          </cell>
          <cell r="C539" t="str">
            <v>USA (VA)</v>
          </cell>
          <cell r="D539">
            <v>37</v>
          </cell>
          <cell r="E539">
            <v>8</v>
          </cell>
          <cell r="F539">
            <v>0</v>
          </cell>
          <cell r="G539" t="str">
            <v>U</v>
          </cell>
          <cell r="H539">
            <v>80</v>
          </cell>
          <cell r="I539">
            <v>41</v>
          </cell>
          <cell r="J539">
            <v>0</v>
          </cell>
          <cell r="K539" t="str">
            <v>B</v>
          </cell>
          <cell r="L539">
            <v>-5</v>
          </cell>
          <cell r="M539">
            <v>1</v>
          </cell>
        </row>
        <row r="540">
          <cell r="B540" t="str">
            <v>DUBROVNIK</v>
          </cell>
          <cell r="C540" t="str">
            <v>YUGOSLAVIA</v>
          </cell>
          <cell r="D540">
            <v>42</v>
          </cell>
          <cell r="E540">
            <v>34</v>
          </cell>
          <cell r="F540">
            <v>0</v>
          </cell>
          <cell r="G540" t="str">
            <v>U</v>
          </cell>
          <cell r="H540">
            <v>18</v>
          </cell>
          <cell r="I540">
            <v>16</v>
          </cell>
          <cell r="J540">
            <v>0</v>
          </cell>
          <cell r="K540" t="str">
            <v>T</v>
          </cell>
          <cell r="L540">
            <v>1</v>
          </cell>
          <cell r="M540">
            <v>1</v>
          </cell>
        </row>
        <row r="541">
          <cell r="B541" t="str">
            <v>DUBUQUE</v>
          </cell>
          <cell r="C541" t="str">
            <v>USA (IA)</v>
          </cell>
          <cell r="D541">
            <v>42</v>
          </cell>
          <cell r="E541">
            <v>25</v>
          </cell>
          <cell r="F541">
            <v>0</v>
          </cell>
          <cell r="G541" t="str">
            <v>U</v>
          </cell>
          <cell r="H541">
            <v>90</v>
          </cell>
          <cell r="I541">
            <v>43</v>
          </cell>
          <cell r="J541">
            <v>0</v>
          </cell>
          <cell r="K541" t="str">
            <v>B</v>
          </cell>
          <cell r="L541">
            <v>-6</v>
          </cell>
          <cell r="M541">
            <v>1</v>
          </cell>
        </row>
        <row r="542">
          <cell r="B542" t="str">
            <v>DUGWAY</v>
          </cell>
          <cell r="C542" t="str">
            <v>USA (UT)</v>
          </cell>
          <cell r="D542">
            <v>40</v>
          </cell>
          <cell r="E542">
            <v>12</v>
          </cell>
          <cell r="F542">
            <v>0</v>
          </cell>
          <cell r="G542" t="str">
            <v>U</v>
          </cell>
          <cell r="H542">
            <v>112</v>
          </cell>
          <cell r="I542">
            <v>56</v>
          </cell>
          <cell r="J542">
            <v>0</v>
          </cell>
          <cell r="K542" t="str">
            <v>B</v>
          </cell>
          <cell r="L542">
            <v>-7</v>
          </cell>
          <cell r="M542">
            <v>1</v>
          </cell>
        </row>
        <row r="543">
          <cell r="B543" t="str">
            <v>DUISBURG</v>
          </cell>
          <cell r="C543" t="str">
            <v>GERMANY</v>
          </cell>
          <cell r="D543">
            <v>51</v>
          </cell>
          <cell r="E543">
            <v>25</v>
          </cell>
          <cell r="F543">
            <v>0</v>
          </cell>
          <cell r="G543" t="str">
            <v>U</v>
          </cell>
          <cell r="H543">
            <v>6</v>
          </cell>
          <cell r="I543">
            <v>45</v>
          </cell>
          <cell r="J543">
            <v>0</v>
          </cell>
          <cell r="K543" t="str">
            <v>T</v>
          </cell>
          <cell r="L543">
            <v>1</v>
          </cell>
          <cell r="M543">
            <v>1</v>
          </cell>
        </row>
        <row r="544">
          <cell r="B544" t="str">
            <v>DULUTH</v>
          </cell>
          <cell r="C544" t="str">
            <v>USA (MN)</v>
          </cell>
          <cell r="D544">
            <v>46</v>
          </cell>
          <cell r="E544">
            <v>51</v>
          </cell>
          <cell r="F544">
            <v>0</v>
          </cell>
          <cell r="G544" t="str">
            <v>U</v>
          </cell>
          <cell r="H544">
            <v>92</v>
          </cell>
          <cell r="I544">
            <v>11</v>
          </cell>
          <cell r="J544">
            <v>0</v>
          </cell>
          <cell r="K544" t="str">
            <v>B</v>
          </cell>
          <cell r="L544">
            <v>-7</v>
          </cell>
          <cell r="M544">
            <v>1</v>
          </cell>
        </row>
        <row r="545">
          <cell r="B545" t="str">
            <v>DUMAI</v>
          </cell>
          <cell r="C545" t="str">
            <v>INDONESIA</v>
          </cell>
          <cell r="D545">
            <v>1</v>
          </cell>
          <cell r="E545">
            <v>46</v>
          </cell>
          <cell r="F545">
            <v>0</v>
          </cell>
          <cell r="G545" t="str">
            <v>U</v>
          </cell>
          <cell r="H545">
            <v>101</v>
          </cell>
          <cell r="I545">
            <v>22</v>
          </cell>
          <cell r="J545">
            <v>0</v>
          </cell>
          <cell r="K545" t="str">
            <v>T</v>
          </cell>
          <cell r="L545">
            <v>7</v>
          </cell>
          <cell r="M545">
            <v>10</v>
          </cell>
        </row>
        <row r="546">
          <cell r="B546" t="str">
            <v>DUNCAN</v>
          </cell>
          <cell r="C546" t="str">
            <v>USA (OK)</v>
          </cell>
          <cell r="D546">
            <v>34</v>
          </cell>
          <cell r="E546">
            <v>28</v>
          </cell>
          <cell r="F546">
            <v>0</v>
          </cell>
          <cell r="G546" t="str">
            <v>U</v>
          </cell>
          <cell r="H546">
            <v>97</v>
          </cell>
          <cell r="I546">
            <v>58</v>
          </cell>
          <cell r="J546">
            <v>0</v>
          </cell>
          <cell r="K546" t="str">
            <v>B</v>
          </cell>
          <cell r="L546">
            <v>-6</v>
          </cell>
          <cell r="M546">
            <v>1</v>
          </cell>
        </row>
        <row r="547">
          <cell r="B547" t="str">
            <v>DURANGO</v>
          </cell>
          <cell r="C547" t="str">
            <v>MEXICO</v>
          </cell>
          <cell r="D547">
            <v>24</v>
          </cell>
          <cell r="E547">
            <v>8</v>
          </cell>
          <cell r="F547">
            <v>0</v>
          </cell>
          <cell r="G547" t="str">
            <v>U</v>
          </cell>
          <cell r="H547">
            <v>104</v>
          </cell>
          <cell r="I547">
            <v>32</v>
          </cell>
          <cell r="J547">
            <v>0</v>
          </cell>
          <cell r="K547" t="str">
            <v>B</v>
          </cell>
          <cell r="L547">
            <v>-6</v>
          </cell>
          <cell r="M547">
            <v>1</v>
          </cell>
        </row>
        <row r="548">
          <cell r="B548" t="str">
            <v>DURANGO</v>
          </cell>
          <cell r="C548" t="str">
            <v>USA (CO)</v>
          </cell>
          <cell r="D548">
            <v>37</v>
          </cell>
          <cell r="E548">
            <v>9</v>
          </cell>
          <cell r="F548">
            <v>0</v>
          </cell>
          <cell r="G548" t="str">
            <v>U</v>
          </cell>
          <cell r="H548">
            <v>107</v>
          </cell>
          <cell r="I548">
            <v>45</v>
          </cell>
          <cell r="J548">
            <v>0</v>
          </cell>
          <cell r="K548" t="str">
            <v>B</v>
          </cell>
          <cell r="L548">
            <v>-7</v>
          </cell>
          <cell r="M548">
            <v>1</v>
          </cell>
        </row>
        <row r="549">
          <cell r="B549" t="str">
            <v>DURBAN</v>
          </cell>
          <cell r="C549" t="str">
            <v>SOUTH AFRICA</v>
          </cell>
          <cell r="D549">
            <v>29</v>
          </cell>
          <cell r="E549">
            <v>58</v>
          </cell>
          <cell r="F549">
            <v>0</v>
          </cell>
          <cell r="G549" t="str">
            <v>S</v>
          </cell>
          <cell r="H549">
            <v>30</v>
          </cell>
          <cell r="I549">
            <v>57</v>
          </cell>
          <cell r="J549">
            <v>0</v>
          </cell>
          <cell r="K549" t="str">
            <v>T</v>
          </cell>
          <cell r="L549">
            <v>2</v>
          </cell>
          <cell r="M549">
            <v>1</v>
          </cell>
        </row>
        <row r="550">
          <cell r="B550" t="str">
            <v>DURJAN</v>
          </cell>
          <cell r="C550" t="str">
            <v>INDONESIA</v>
          </cell>
          <cell r="D550">
            <v>7</v>
          </cell>
          <cell r="E550">
            <v>0</v>
          </cell>
          <cell r="F550">
            <v>0</v>
          </cell>
          <cell r="G550" t="str">
            <v>S</v>
          </cell>
          <cell r="H550">
            <v>113</v>
          </cell>
          <cell r="I550">
            <v>10</v>
          </cell>
          <cell r="J550">
            <v>0</v>
          </cell>
          <cell r="K550" t="str">
            <v>T</v>
          </cell>
          <cell r="L550">
            <v>7</v>
          </cell>
          <cell r="M550">
            <v>10</v>
          </cell>
        </row>
        <row r="551">
          <cell r="B551" t="str">
            <v>DUSSELDORF</v>
          </cell>
          <cell r="C551" t="str">
            <v>GERMANY</v>
          </cell>
          <cell r="D551">
            <v>51</v>
          </cell>
          <cell r="E551">
            <v>17</v>
          </cell>
          <cell r="F551">
            <v>0</v>
          </cell>
          <cell r="G551" t="str">
            <v>U</v>
          </cell>
          <cell r="H551">
            <v>6</v>
          </cell>
          <cell r="I551">
            <v>45</v>
          </cell>
          <cell r="J551">
            <v>0</v>
          </cell>
          <cell r="K551" t="str">
            <v>T</v>
          </cell>
          <cell r="L551">
            <v>1</v>
          </cell>
          <cell r="M551">
            <v>1</v>
          </cell>
        </row>
        <row r="552">
          <cell r="B552" t="str">
            <v>EAGLE</v>
          </cell>
          <cell r="C552" t="str">
            <v>USA (CO)</v>
          </cell>
          <cell r="D552">
            <v>39</v>
          </cell>
          <cell r="E552">
            <v>39</v>
          </cell>
          <cell r="F552">
            <v>0</v>
          </cell>
          <cell r="G552" t="str">
            <v>U</v>
          </cell>
          <cell r="H552">
            <v>106</v>
          </cell>
          <cell r="I552">
            <v>55</v>
          </cell>
          <cell r="J552">
            <v>0</v>
          </cell>
          <cell r="K552" t="str">
            <v>B</v>
          </cell>
          <cell r="L552">
            <v>-7</v>
          </cell>
          <cell r="M552">
            <v>1</v>
          </cell>
        </row>
        <row r="553">
          <cell r="B553" t="str">
            <v>EARLTON</v>
          </cell>
          <cell r="C553" t="str">
            <v>CANADA</v>
          </cell>
          <cell r="D553">
            <v>47</v>
          </cell>
          <cell r="E553">
            <v>42</v>
          </cell>
          <cell r="F553">
            <v>0</v>
          </cell>
          <cell r="G553" t="str">
            <v>U</v>
          </cell>
          <cell r="H553">
            <v>79</v>
          </cell>
          <cell r="I553">
            <v>51</v>
          </cell>
          <cell r="J553">
            <v>0</v>
          </cell>
          <cell r="K553" t="str">
            <v>B</v>
          </cell>
          <cell r="L553">
            <v>-5</v>
          </cell>
          <cell r="M553">
            <v>1</v>
          </cell>
        </row>
        <row r="554">
          <cell r="B554" t="str">
            <v>EAST MIDLANDS</v>
          </cell>
          <cell r="C554" t="str">
            <v>UK</v>
          </cell>
          <cell r="D554">
            <v>52</v>
          </cell>
          <cell r="E554">
            <v>50</v>
          </cell>
          <cell r="F554">
            <v>0</v>
          </cell>
          <cell r="G554" t="str">
            <v>U</v>
          </cell>
          <cell r="H554">
            <v>1</v>
          </cell>
          <cell r="I554">
            <v>20</v>
          </cell>
          <cell r="J554">
            <v>0</v>
          </cell>
          <cell r="K554" t="str">
            <v>B</v>
          </cell>
          <cell r="L554">
            <v>0</v>
          </cell>
          <cell r="M554">
            <v>1</v>
          </cell>
        </row>
        <row r="555">
          <cell r="B555" t="str">
            <v>EASTER ISLAND</v>
          </cell>
          <cell r="C555" t="str">
            <v>CHILE</v>
          </cell>
          <cell r="D555">
            <v>27</v>
          </cell>
          <cell r="E555">
            <v>10</v>
          </cell>
          <cell r="F555">
            <v>0</v>
          </cell>
          <cell r="G555" t="str">
            <v>S</v>
          </cell>
          <cell r="H555">
            <v>109</v>
          </cell>
          <cell r="I555">
            <v>26</v>
          </cell>
          <cell r="J555">
            <v>0</v>
          </cell>
          <cell r="K555" t="str">
            <v>B</v>
          </cell>
          <cell r="L555">
            <v>-4</v>
          </cell>
          <cell r="M555">
            <v>1</v>
          </cell>
        </row>
        <row r="556">
          <cell r="B556" t="str">
            <v>EAU CLAIRE</v>
          </cell>
          <cell r="C556" t="str">
            <v>USA (WI)</v>
          </cell>
          <cell r="D556">
            <v>44</v>
          </cell>
          <cell r="E556">
            <v>52</v>
          </cell>
          <cell r="F556">
            <v>0</v>
          </cell>
          <cell r="G556" t="str">
            <v>U</v>
          </cell>
          <cell r="H556">
            <v>91</v>
          </cell>
          <cell r="I556">
            <v>29</v>
          </cell>
          <cell r="J556">
            <v>0</v>
          </cell>
          <cell r="K556" t="str">
            <v>B</v>
          </cell>
          <cell r="L556">
            <v>-6</v>
          </cell>
          <cell r="M556">
            <v>1</v>
          </cell>
        </row>
        <row r="557">
          <cell r="B557" t="str">
            <v>EDINBURGH</v>
          </cell>
          <cell r="C557" t="str">
            <v>UK</v>
          </cell>
          <cell r="D557">
            <v>55</v>
          </cell>
          <cell r="E557">
            <v>57</v>
          </cell>
          <cell r="F557">
            <v>0</v>
          </cell>
          <cell r="G557" t="str">
            <v>U</v>
          </cell>
          <cell r="H557">
            <v>3</v>
          </cell>
          <cell r="I557">
            <v>21</v>
          </cell>
          <cell r="J557">
            <v>0</v>
          </cell>
          <cell r="K557" t="str">
            <v>B</v>
          </cell>
          <cell r="L557">
            <v>0</v>
          </cell>
          <cell r="M557">
            <v>1</v>
          </cell>
        </row>
        <row r="558">
          <cell r="B558" t="str">
            <v>EDMONTON</v>
          </cell>
          <cell r="C558" t="str">
            <v>CANADA</v>
          </cell>
          <cell r="D558">
            <v>53</v>
          </cell>
          <cell r="E558">
            <v>34</v>
          </cell>
          <cell r="F558">
            <v>0</v>
          </cell>
          <cell r="G558" t="str">
            <v>U</v>
          </cell>
          <cell r="H558">
            <v>113</v>
          </cell>
          <cell r="I558">
            <v>31</v>
          </cell>
          <cell r="J558">
            <v>0</v>
          </cell>
          <cell r="K558" t="str">
            <v>B</v>
          </cell>
          <cell r="L558">
            <v>-7</v>
          </cell>
          <cell r="M558">
            <v>1</v>
          </cell>
        </row>
        <row r="559">
          <cell r="B559" t="str">
            <v>EDWARDS</v>
          </cell>
          <cell r="C559" t="str">
            <v>USA (CA)</v>
          </cell>
          <cell r="D559">
            <v>34</v>
          </cell>
          <cell r="E559">
            <v>54</v>
          </cell>
          <cell r="F559">
            <v>0</v>
          </cell>
          <cell r="G559" t="str">
            <v>U</v>
          </cell>
          <cell r="H559">
            <v>117</v>
          </cell>
          <cell r="I559">
            <v>52</v>
          </cell>
          <cell r="J559">
            <v>0</v>
          </cell>
          <cell r="K559" t="str">
            <v>B</v>
          </cell>
          <cell r="L559">
            <v>-8</v>
          </cell>
          <cell r="M559">
            <v>1</v>
          </cell>
        </row>
        <row r="560">
          <cell r="B560" t="str">
            <v>EINDHOVEN</v>
          </cell>
          <cell r="C560" t="str">
            <v>NETHERLANDS</v>
          </cell>
          <cell r="D560">
            <v>51</v>
          </cell>
          <cell r="E560">
            <v>26</v>
          </cell>
          <cell r="F560">
            <v>0</v>
          </cell>
          <cell r="G560" t="str">
            <v>U</v>
          </cell>
          <cell r="H560">
            <v>5</v>
          </cell>
          <cell r="I560">
            <v>30</v>
          </cell>
          <cell r="J560">
            <v>0</v>
          </cell>
          <cell r="K560" t="str">
            <v>T</v>
          </cell>
          <cell r="L560">
            <v>1</v>
          </cell>
          <cell r="M560">
            <v>1</v>
          </cell>
        </row>
        <row r="561">
          <cell r="B561" t="str">
            <v>EL CENTRO</v>
          </cell>
          <cell r="C561" t="str">
            <v>USA (CA)</v>
          </cell>
          <cell r="D561">
            <v>32</v>
          </cell>
          <cell r="E561">
            <v>50</v>
          </cell>
          <cell r="F561">
            <v>0</v>
          </cell>
          <cell r="G561" t="str">
            <v>U</v>
          </cell>
          <cell r="H561">
            <v>115</v>
          </cell>
          <cell r="I561">
            <v>40</v>
          </cell>
          <cell r="J561">
            <v>0</v>
          </cell>
          <cell r="K561" t="str">
            <v>B</v>
          </cell>
          <cell r="L561">
            <v>-8</v>
          </cell>
          <cell r="M561">
            <v>1</v>
          </cell>
        </row>
        <row r="562">
          <cell r="B562" t="str">
            <v>EL OBEID</v>
          </cell>
          <cell r="C562" t="str">
            <v>SUDAN</v>
          </cell>
          <cell r="D562">
            <v>13</v>
          </cell>
          <cell r="E562">
            <v>10</v>
          </cell>
          <cell r="F562">
            <v>0</v>
          </cell>
          <cell r="G562" t="str">
            <v>U</v>
          </cell>
          <cell r="H562">
            <v>30</v>
          </cell>
          <cell r="I562">
            <v>14</v>
          </cell>
          <cell r="J562">
            <v>0</v>
          </cell>
          <cell r="K562" t="str">
            <v>T</v>
          </cell>
          <cell r="L562">
            <v>2</v>
          </cell>
          <cell r="M562">
            <v>1</v>
          </cell>
        </row>
        <row r="563">
          <cell r="B563" t="str">
            <v>EL PASO</v>
          </cell>
          <cell r="C563" t="str">
            <v>USA (TX)</v>
          </cell>
          <cell r="D563">
            <v>31</v>
          </cell>
          <cell r="E563">
            <v>48</v>
          </cell>
          <cell r="F563">
            <v>0</v>
          </cell>
          <cell r="G563" t="str">
            <v>U</v>
          </cell>
          <cell r="H563">
            <v>106</v>
          </cell>
          <cell r="I563">
            <v>23</v>
          </cell>
          <cell r="J563">
            <v>0</v>
          </cell>
          <cell r="K563" t="str">
            <v>B</v>
          </cell>
          <cell r="L563">
            <v>-6</v>
          </cell>
          <cell r="M563">
            <v>1</v>
          </cell>
        </row>
        <row r="564">
          <cell r="B564" t="str">
            <v>EL TORO</v>
          </cell>
          <cell r="C564" t="str">
            <v>USA (CA)</v>
          </cell>
          <cell r="D564">
            <v>33</v>
          </cell>
          <cell r="E564">
            <v>40</v>
          </cell>
          <cell r="F564">
            <v>0</v>
          </cell>
          <cell r="G564" t="str">
            <v>U</v>
          </cell>
          <cell r="H564">
            <v>117</v>
          </cell>
          <cell r="I564">
            <v>43</v>
          </cell>
          <cell r="J564">
            <v>0</v>
          </cell>
          <cell r="K564" t="str">
            <v>B</v>
          </cell>
          <cell r="L564">
            <v>-8</v>
          </cell>
          <cell r="M564">
            <v>1</v>
          </cell>
        </row>
        <row r="565">
          <cell r="B565" t="str">
            <v>ELIZABETH</v>
          </cell>
          <cell r="C565" t="str">
            <v>USA (NC)</v>
          </cell>
          <cell r="D565">
            <v>36</v>
          </cell>
          <cell r="E565">
            <v>16</v>
          </cell>
          <cell r="F565">
            <v>0</v>
          </cell>
          <cell r="G565" t="str">
            <v>U</v>
          </cell>
          <cell r="H565">
            <v>76</v>
          </cell>
          <cell r="I565">
            <v>10</v>
          </cell>
          <cell r="J565">
            <v>0</v>
          </cell>
          <cell r="K565" t="str">
            <v>B</v>
          </cell>
          <cell r="L565">
            <v>-5</v>
          </cell>
          <cell r="M565">
            <v>1</v>
          </cell>
        </row>
        <row r="566">
          <cell r="B566" t="str">
            <v>ELKINS</v>
          </cell>
          <cell r="C566" t="str">
            <v>USA (WV)</v>
          </cell>
          <cell r="D566">
            <v>38</v>
          </cell>
          <cell r="E566">
            <v>53</v>
          </cell>
          <cell r="F566">
            <v>0</v>
          </cell>
          <cell r="G566" t="str">
            <v>U</v>
          </cell>
          <cell r="H566">
            <v>79</v>
          </cell>
          <cell r="I566">
            <v>51</v>
          </cell>
          <cell r="J566">
            <v>0</v>
          </cell>
          <cell r="K566" t="str">
            <v>B</v>
          </cell>
          <cell r="L566">
            <v>-5</v>
          </cell>
          <cell r="M566">
            <v>1</v>
          </cell>
        </row>
        <row r="567">
          <cell r="B567" t="str">
            <v>ELKO</v>
          </cell>
          <cell r="C567" t="str">
            <v>USA (NV)</v>
          </cell>
          <cell r="D567">
            <v>40</v>
          </cell>
          <cell r="E567">
            <v>49</v>
          </cell>
          <cell r="F567">
            <v>0</v>
          </cell>
          <cell r="G567" t="str">
            <v>U</v>
          </cell>
          <cell r="H567">
            <v>115</v>
          </cell>
          <cell r="I567">
            <v>47</v>
          </cell>
          <cell r="J567">
            <v>0</v>
          </cell>
          <cell r="K567" t="str">
            <v>B</v>
          </cell>
          <cell r="L567">
            <v>-8</v>
          </cell>
          <cell r="M567">
            <v>1</v>
          </cell>
        </row>
        <row r="568">
          <cell r="B568" t="str">
            <v>ELLENSBURG</v>
          </cell>
          <cell r="C568" t="str">
            <v>USA (WA)</v>
          </cell>
          <cell r="D568">
            <v>47</v>
          </cell>
          <cell r="E568">
            <v>2</v>
          </cell>
          <cell r="F568">
            <v>0</v>
          </cell>
          <cell r="G568" t="str">
            <v>U</v>
          </cell>
          <cell r="H568">
            <v>120</v>
          </cell>
          <cell r="I568">
            <v>32</v>
          </cell>
          <cell r="J568">
            <v>0</v>
          </cell>
          <cell r="K568" t="str">
            <v>B</v>
          </cell>
          <cell r="L568">
            <v>-8</v>
          </cell>
          <cell r="M568">
            <v>1</v>
          </cell>
        </row>
        <row r="569">
          <cell r="B569" t="str">
            <v>ELMIRA</v>
          </cell>
          <cell r="C569" t="str">
            <v>USA (NY)</v>
          </cell>
          <cell r="D569">
            <v>42</v>
          </cell>
          <cell r="E569">
            <v>10</v>
          </cell>
          <cell r="F569">
            <v>0</v>
          </cell>
          <cell r="G569" t="str">
            <v>U</v>
          </cell>
          <cell r="H569">
            <v>76</v>
          </cell>
          <cell r="I569">
            <v>54</v>
          </cell>
          <cell r="J569">
            <v>0</v>
          </cell>
          <cell r="K569" t="str">
            <v>B</v>
          </cell>
          <cell r="L569">
            <v>-5</v>
          </cell>
          <cell r="M569">
            <v>1</v>
          </cell>
        </row>
        <row r="570">
          <cell r="B570" t="str">
            <v>ELY</v>
          </cell>
          <cell r="C570" t="str">
            <v>USA (NV)</v>
          </cell>
          <cell r="D570">
            <v>39</v>
          </cell>
          <cell r="E570">
            <v>18</v>
          </cell>
          <cell r="F570">
            <v>0</v>
          </cell>
          <cell r="G570" t="str">
            <v>U</v>
          </cell>
          <cell r="H570">
            <v>114</v>
          </cell>
          <cell r="I570">
            <v>51</v>
          </cell>
          <cell r="J570">
            <v>0</v>
          </cell>
          <cell r="K570" t="str">
            <v>B</v>
          </cell>
          <cell r="L570">
            <v>-8</v>
          </cell>
          <cell r="M570">
            <v>1</v>
          </cell>
        </row>
        <row r="571">
          <cell r="B571" t="str">
            <v>EMPORIA</v>
          </cell>
          <cell r="C571" t="str">
            <v>USA (KS)</v>
          </cell>
          <cell r="D571">
            <v>38</v>
          </cell>
          <cell r="E571">
            <v>20</v>
          </cell>
          <cell r="F571">
            <v>0</v>
          </cell>
          <cell r="G571" t="str">
            <v>U</v>
          </cell>
          <cell r="H571">
            <v>96</v>
          </cell>
          <cell r="I571">
            <v>11</v>
          </cell>
          <cell r="J571">
            <v>0</v>
          </cell>
          <cell r="K571" t="str">
            <v>B</v>
          </cell>
          <cell r="L571">
            <v>-6</v>
          </cell>
          <cell r="M571">
            <v>1</v>
          </cell>
        </row>
        <row r="572">
          <cell r="B572" t="str">
            <v>ENDEH</v>
          </cell>
          <cell r="C572" t="str">
            <v>INDONESIA</v>
          </cell>
          <cell r="D572">
            <v>8</v>
          </cell>
          <cell r="E572">
            <v>50</v>
          </cell>
          <cell r="F572">
            <v>0</v>
          </cell>
          <cell r="G572" t="str">
            <v>S</v>
          </cell>
          <cell r="H572">
            <v>121</v>
          </cell>
          <cell r="I572">
            <v>40</v>
          </cell>
          <cell r="J572">
            <v>0</v>
          </cell>
          <cell r="K572" t="str">
            <v>T</v>
          </cell>
          <cell r="L572">
            <v>8</v>
          </cell>
          <cell r="M572">
            <v>10</v>
          </cell>
        </row>
        <row r="573">
          <cell r="B573" t="str">
            <v>ENID</v>
          </cell>
          <cell r="C573" t="str">
            <v>USA (OK)</v>
          </cell>
          <cell r="D573">
            <v>36</v>
          </cell>
          <cell r="E573">
            <v>20</v>
          </cell>
          <cell r="F573">
            <v>0</v>
          </cell>
          <cell r="G573" t="str">
            <v>U</v>
          </cell>
          <cell r="H573">
            <v>97</v>
          </cell>
          <cell r="I573">
            <v>55</v>
          </cell>
          <cell r="J573">
            <v>0</v>
          </cell>
          <cell r="K573" t="str">
            <v>B</v>
          </cell>
          <cell r="L573">
            <v>-6</v>
          </cell>
          <cell r="M573">
            <v>1</v>
          </cell>
        </row>
        <row r="574">
          <cell r="B574" t="str">
            <v>ENREKANG</v>
          </cell>
          <cell r="C574" t="str">
            <v>INDONESIA</v>
          </cell>
          <cell r="D574">
            <v>3</v>
          </cell>
          <cell r="E574">
            <v>35</v>
          </cell>
          <cell r="F574">
            <v>0</v>
          </cell>
          <cell r="G574" t="str">
            <v>S</v>
          </cell>
          <cell r="H574">
            <v>119</v>
          </cell>
          <cell r="I574">
            <v>47</v>
          </cell>
          <cell r="J574">
            <v>0</v>
          </cell>
          <cell r="K574" t="str">
            <v>T</v>
          </cell>
          <cell r="L574">
            <v>8</v>
          </cell>
          <cell r="M574">
            <v>10</v>
          </cell>
        </row>
        <row r="575">
          <cell r="B575" t="str">
            <v>ENSCHEDE</v>
          </cell>
          <cell r="C575" t="str">
            <v>NETHERLANDS</v>
          </cell>
          <cell r="D575">
            <v>52</v>
          </cell>
          <cell r="E575">
            <v>13</v>
          </cell>
          <cell r="F575">
            <v>0</v>
          </cell>
          <cell r="G575" t="str">
            <v>U</v>
          </cell>
          <cell r="H575">
            <v>6</v>
          </cell>
          <cell r="I575">
            <v>55</v>
          </cell>
          <cell r="J575">
            <v>0</v>
          </cell>
          <cell r="K575" t="str">
            <v>T</v>
          </cell>
          <cell r="L575">
            <v>1</v>
          </cell>
          <cell r="M575">
            <v>1</v>
          </cell>
        </row>
        <row r="576">
          <cell r="B576" t="str">
            <v>ENTEBBE</v>
          </cell>
          <cell r="C576" t="str">
            <v>UGANDA</v>
          </cell>
          <cell r="D576">
            <v>0</v>
          </cell>
          <cell r="E576">
            <v>3</v>
          </cell>
          <cell r="F576">
            <v>0</v>
          </cell>
          <cell r="G576" t="str">
            <v>U</v>
          </cell>
          <cell r="H576">
            <v>32</v>
          </cell>
          <cell r="I576">
            <v>26</v>
          </cell>
          <cell r="J576">
            <v>0</v>
          </cell>
          <cell r="K576" t="str">
            <v>T</v>
          </cell>
          <cell r="L576">
            <v>3</v>
          </cell>
          <cell r="M576">
            <v>1</v>
          </cell>
        </row>
        <row r="577">
          <cell r="B577" t="str">
            <v>ENUGU</v>
          </cell>
          <cell r="C577" t="str">
            <v>NIGERIA</v>
          </cell>
          <cell r="D577">
            <v>6</v>
          </cell>
          <cell r="E577">
            <v>29</v>
          </cell>
          <cell r="F577">
            <v>0</v>
          </cell>
          <cell r="G577" t="str">
            <v>U</v>
          </cell>
          <cell r="H577">
            <v>7</v>
          </cell>
          <cell r="I577">
            <v>34</v>
          </cell>
          <cell r="J577">
            <v>0</v>
          </cell>
          <cell r="K577" t="str">
            <v>T</v>
          </cell>
          <cell r="L577">
            <v>1</v>
          </cell>
          <cell r="M577">
            <v>1</v>
          </cell>
        </row>
        <row r="578">
          <cell r="B578" t="str">
            <v>EPINAL</v>
          </cell>
          <cell r="C578" t="str">
            <v>FRANCE</v>
          </cell>
          <cell r="D578">
            <v>48</v>
          </cell>
          <cell r="E578">
            <v>20</v>
          </cell>
          <cell r="F578">
            <v>0</v>
          </cell>
          <cell r="G578" t="str">
            <v>U</v>
          </cell>
          <cell r="H578">
            <v>6</v>
          </cell>
          <cell r="I578">
            <v>4</v>
          </cell>
          <cell r="J578">
            <v>0</v>
          </cell>
          <cell r="K578" t="str">
            <v>T</v>
          </cell>
          <cell r="L578">
            <v>1</v>
          </cell>
          <cell r="M578">
            <v>1</v>
          </cell>
        </row>
        <row r="579">
          <cell r="B579" t="str">
            <v>ERBIL</v>
          </cell>
          <cell r="C579" t="str">
            <v>IRAQ</v>
          </cell>
          <cell r="D579">
            <v>36</v>
          </cell>
          <cell r="E579">
            <v>12</v>
          </cell>
          <cell r="F579">
            <v>0</v>
          </cell>
          <cell r="G579" t="str">
            <v>U</v>
          </cell>
          <cell r="H579">
            <v>44</v>
          </cell>
          <cell r="I579">
            <v>1</v>
          </cell>
          <cell r="J579">
            <v>0</v>
          </cell>
          <cell r="K579" t="str">
            <v>T</v>
          </cell>
          <cell r="L579">
            <v>3</v>
          </cell>
          <cell r="M579">
            <v>1</v>
          </cell>
        </row>
        <row r="580">
          <cell r="B580" t="str">
            <v>ERCAN</v>
          </cell>
          <cell r="C580" t="str">
            <v>CYPRUS</v>
          </cell>
          <cell r="D580">
            <v>35</v>
          </cell>
          <cell r="E580">
            <v>10</v>
          </cell>
          <cell r="F580">
            <v>0</v>
          </cell>
          <cell r="G580" t="str">
            <v>U</v>
          </cell>
          <cell r="H580">
            <v>33</v>
          </cell>
          <cell r="I580">
            <v>29</v>
          </cell>
          <cell r="J580">
            <v>0</v>
          </cell>
          <cell r="K580" t="str">
            <v>T</v>
          </cell>
          <cell r="L580">
            <v>2</v>
          </cell>
          <cell r="M580">
            <v>1</v>
          </cell>
        </row>
        <row r="581">
          <cell r="B581" t="str">
            <v>ERFURT</v>
          </cell>
          <cell r="C581" t="str">
            <v>GERMANY</v>
          </cell>
          <cell r="D581">
            <v>50</v>
          </cell>
          <cell r="E581">
            <v>59</v>
          </cell>
          <cell r="F581">
            <v>0</v>
          </cell>
          <cell r="G581" t="str">
            <v>U</v>
          </cell>
          <cell r="H581">
            <v>10</v>
          </cell>
          <cell r="I581">
            <v>58</v>
          </cell>
          <cell r="J581">
            <v>0</v>
          </cell>
          <cell r="K581" t="str">
            <v>T</v>
          </cell>
          <cell r="L581">
            <v>1</v>
          </cell>
          <cell r="M581">
            <v>1</v>
          </cell>
        </row>
        <row r="582">
          <cell r="B582" t="str">
            <v>ERIE</v>
          </cell>
          <cell r="C582" t="str">
            <v>USA (PA)</v>
          </cell>
          <cell r="D582">
            <v>42</v>
          </cell>
          <cell r="E582">
            <v>5</v>
          </cell>
          <cell r="F582">
            <v>0</v>
          </cell>
          <cell r="G582" t="str">
            <v>U</v>
          </cell>
          <cell r="H582">
            <v>80</v>
          </cell>
          <cell r="I582">
            <v>11</v>
          </cell>
          <cell r="J582">
            <v>0</v>
          </cell>
          <cell r="K582" t="str">
            <v>B</v>
          </cell>
          <cell r="L582">
            <v>-5</v>
          </cell>
          <cell r="M582">
            <v>1</v>
          </cell>
        </row>
        <row r="583">
          <cell r="B583" t="str">
            <v>ERZURUM</v>
          </cell>
          <cell r="C583" t="str">
            <v>TURKEY</v>
          </cell>
          <cell r="D583">
            <v>39</v>
          </cell>
          <cell r="E583">
            <v>57</v>
          </cell>
          <cell r="F583">
            <v>0</v>
          </cell>
          <cell r="G583" t="str">
            <v>U</v>
          </cell>
          <cell r="H583">
            <v>41</v>
          </cell>
          <cell r="I583">
            <v>10</v>
          </cell>
          <cell r="J583">
            <v>0</v>
          </cell>
          <cell r="K583" t="str">
            <v>T</v>
          </cell>
          <cell r="L583">
            <v>3</v>
          </cell>
          <cell r="M583">
            <v>1</v>
          </cell>
        </row>
        <row r="584">
          <cell r="B584" t="str">
            <v>ESBJERG</v>
          </cell>
          <cell r="C584" t="str">
            <v>DENMARK</v>
          </cell>
          <cell r="D584">
            <v>55</v>
          </cell>
          <cell r="E584">
            <v>32</v>
          </cell>
          <cell r="F584">
            <v>0</v>
          </cell>
          <cell r="G584" t="str">
            <v>U</v>
          </cell>
          <cell r="H584">
            <v>8</v>
          </cell>
          <cell r="I584">
            <v>33</v>
          </cell>
          <cell r="J584">
            <v>0</v>
          </cell>
          <cell r="K584" t="str">
            <v>T</v>
          </cell>
          <cell r="L584">
            <v>1</v>
          </cell>
          <cell r="M584">
            <v>1</v>
          </cell>
        </row>
        <row r="585">
          <cell r="B585" t="str">
            <v>ESCANABA</v>
          </cell>
          <cell r="C585" t="str">
            <v>USA (MI)</v>
          </cell>
          <cell r="D585">
            <v>45</v>
          </cell>
          <cell r="E585">
            <v>43</v>
          </cell>
          <cell r="F585">
            <v>0</v>
          </cell>
          <cell r="G585" t="str">
            <v>U</v>
          </cell>
          <cell r="H585">
            <v>87</v>
          </cell>
          <cell r="I585">
            <v>5</v>
          </cell>
          <cell r="J585">
            <v>0</v>
          </cell>
          <cell r="K585" t="str">
            <v>B</v>
          </cell>
          <cell r="L585">
            <v>-5</v>
          </cell>
          <cell r="M585">
            <v>1</v>
          </cell>
        </row>
        <row r="586">
          <cell r="B586" t="str">
            <v>ESMERALDAS</v>
          </cell>
          <cell r="C586" t="str">
            <v>ECUADOR</v>
          </cell>
          <cell r="D586">
            <v>0</v>
          </cell>
          <cell r="E586">
            <v>58</v>
          </cell>
          <cell r="F586">
            <v>0</v>
          </cell>
          <cell r="G586" t="str">
            <v>U</v>
          </cell>
          <cell r="H586">
            <v>79</v>
          </cell>
          <cell r="I586">
            <v>38</v>
          </cell>
          <cell r="J586">
            <v>0</v>
          </cell>
          <cell r="K586" t="str">
            <v>B</v>
          </cell>
          <cell r="L586">
            <v>-5</v>
          </cell>
          <cell r="M586">
            <v>1</v>
          </cell>
        </row>
        <row r="587">
          <cell r="B587" t="str">
            <v>ESSEN</v>
          </cell>
          <cell r="C587" t="str">
            <v>GERMANY</v>
          </cell>
          <cell r="D587">
            <v>52</v>
          </cell>
          <cell r="E587">
            <v>43</v>
          </cell>
          <cell r="F587">
            <v>0</v>
          </cell>
          <cell r="G587" t="str">
            <v>U</v>
          </cell>
          <cell r="H587">
            <v>7</v>
          </cell>
          <cell r="I587">
            <v>56</v>
          </cell>
          <cell r="J587">
            <v>0</v>
          </cell>
          <cell r="K587" t="str">
            <v>T</v>
          </cell>
          <cell r="L587">
            <v>1</v>
          </cell>
          <cell r="M587">
            <v>1</v>
          </cell>
        </row>
        <row r="588">
          <cell r="B588" t="str">
            <v>EUGENE</v>
          </cell>
          <cell r="C588" t="str">
            <v>USA (OR)</v>
          </cell>
          <cell r="D588">
            <v>44</v>
          </cell>
          <cell r="E588">
            <v>7</v>
          </cell>
          <cell r="F588">
            <v>0</v>
          </cell>
          <cell r="G588" t="str">
            <v>U</v>
          </cell>
          <cell r="H588">
            <v>123</v>
          </cell>
          <cell r="I588">
            <v>13</v>
          </cell>
          <cell r="J588">
            <v>0</v>
          </cell>
          <cell r="K588" t="str">
            <v>B</v>
          </cell>
          <cell r="L588">
            <v>-8</v>
          </cell>
          <cell r="M588">
            <v>1</v>
          </cell>
        </row>
        <row r="589">
          <cell r="B589" t="str">
            <v>EVANSTON</v>
          </cell>
          <cell r="C589" t="str">
            <v>USA (WY)</v>
          </cell>
          <cell r="D589">
            <v>41</v>
          </cell>
          <cell r="E589">
            <v>21</v>
          </cell>
          <cell r="F589">
            <v>0</v>
          </cell>
          <cell r="G589" t="str">
            <v>U</v>
          </cell>
          <cell r="H589">
            <v>111</v>
          </cell>
          <cell r="I589">
            <v>0</v>
          </cell>
          <cell r="J589">
            <v>0</v>
          </cell>
          <cell r="K589" t="str">
            <v>B</v>
          </cell>
          <cell r="L589">
            <v>-7</v>
          </cell>
          <cell r="M589">
            <v>1</v>
          </cell>
        </row>
        <row r="590">
          <cell r="B590" t="str">
            <v>EVANSVILLE</v>
          </cell>
          <cell r="C590" t="str">
            <v>USA (IN)</v>
          </cell>
          <cell r="D590">
            <v>38</v>
          </cell>
          <cell r="E590">
            <v>2</v>
          </cell>
          <cell r="F590">
            <v>0</v>
          </cell>
          <cell r="G590" t="str">
            <v>U</v>
          </cell>
          <cell r="H590">
            <v>87</v>
          </cell>
          <cell r="I590">
            <v>32</v>
          </cell>
          <cell r="J590">
            <v>0</v>
          </cell>
          <cell r="K590" t="str">
            <v>B</v>
          </cell>
          <cell r="L590">
            <v>-5</v>
          </cell>
          <cell r="M590">
            <v>1</v>
          </cell>
        </row>
        <row r="591">
          <cell r="B591" t="str">
            <v>EVELETH</v>
          </cell>
          <cell r="C591" t="str">
            <v>USA (MN)</v>
          </cell>
          <cell r="D591">
            <v>47</v>
          </cell>
          <cell r="E591">
            <v>26</v>
          </cell>
          <cell r="F591">
            <v>0</v>
          </cell>
          <cell r="G591" t="str">
            <v>U</v>
          </cell>
          <cell r="H591">
            <v>92</v>
          </cell>
          <cell r="I591">
            <v>30</v>
          </cell>
          <cell r="J591">
            <v>0</v>
          </cell>
          <cell r="K591" t="str">
            <v>B</v>
          </cell>
          <cell r="L591">
            <v>-6</v>
          </cell>
          <cell r="M591">
            <v>1</v>
          </cell>
        </row>
        <row r="592">
          <cell r="B592" t="str">
            <v>EVENES</v>
          </cell>
          <cell r="C592" t="str">
            <v>NORWAY</v>
          </cell>
          <cell r="D592">
            <v>68</v>
          </cell>
          <cell r="E592">
            <v>29</v>
          </cell>
          <cell r="F592">
            <v>0</v>
          </cell>
          <cell r="G592" t="str">
            <v>U</v>
          </cell>
          <cell r="H592">
            <v>16</v>
          </cell>
          <cell r="I592">
            <v>41</v>
          </cell>
          <cell r="J592">
            <v>0</v>
          </cell>
          <cell r="K592" t="str">
            <v>T</v>
          </cell>
          <cell r="L592">
            <v>1</v>
          </cell>
          <cell r="M592">
            <v>1</v>
          </cell>
        </row>
        <row r="593">
          <cell r="B593" t="str">
            <v>EVERETT</v>
          </cell>
          <cell r="C593" t="str">
            <v>USA (WA)</v>
          </cell>
          <cell r="D593">
            <v>47</v>
          </cell>
          <cell r="E593">
            <v>55</v>
          </cell>
          <cell r="F593">
            <v>0</v>
          </cell>
          <cell r="G593" t="str">
            <v>U</v>
          </cell>
          <cell r="H593">
            <v>122</v>
          </cell>
          <cell r="I593">
            <v>17</v>
          </cell>
          <cell r="J593">
            <v>0</v>
          </cell>
          <cell r="K593" t="str">
            <v>B</v>
          </cell>
          <cell r="L593">
            <v>-8</v>
          </cell>
          <cell r="M593">
            <v>1</v>
          </cell>
        </row>
        <row r="594">
          <cell r="B594" t="str">
            <v>EXETER</v>
          </cell>
          <cell r="C594" t="str">
            <v>UK</v>
          </cell>
          <cell r="D594">
            <v>50</v>
          </cell>
          <cell r="E594">
            <v>44</v>
          </cell>
          <cell r="F594">
            <v>0</v>
          </cell>
          <cell r="G594" t="str">
            <v>U</v>
          </cell>
          <cell r="H594">
            <v>3</v>
          </cell>
          <cell r="I594">
            <v>25</v>
          </cell>
          <cell r="J594">
            <v>0</v>
          </cell>
          <cell r="K594" t="str">
            <v>B</v>
          </cell>
          <cell r="L594">
            <v>0</v>
          </cell>
          <cell r="M594">
            <v>1</v>
          </cell>
        </row>
        <row r="595">
          <cell r="B595" t="str">
            <v>FAIRBANKS</v>
          </cell>
          <cell r="C595" t="str">
            <v>USA (AK)</v>
          </cell>
          <cell r="D595">
            <v>64</v>
          </cell>
          <cell r="E595">
            <v>49</v>
          </cell>
          <cell r="F595">
            <v>0</v>
          </cell>
          <cell r="G595" t="str">
            <v>U</v>
          </cell>
          <cell r="H595">
            <v>147</v>
          </cell>
          <cell r="I595">
            <v>52</v>
          </cell>
          <cell r="J595">
            <v>0</v>
          </cell>
          <cell r="K595" t="str">
            <v>B</v>
          </cell>
          <cell r="L595">
            <v>-9</v>
          </cell>
          <cell r="M595">
            <v>1</v>
          </cell>
        </row>
        <row r="596">
          <cell r="B596" t="str">
            <v>FAIRFIELD</v>
          </cell>
          <cell r="C596" t="str">
            <v>USA (CA)</v>
          </cell>
          <cell r="D596">
            <v>38</v>
          </cell>
          <cell r="E596">
            <v>16</v>
          </cell>
          <cell r="F596">
            <v>0</v>
          </cell>
          <cell r="G596" t="str">
            <v>U</v>
          </cell>
          <cell r="H596">
            <v>121</v>
          </cell>
          <cell r="I596">
            <v>56</v>
          </cell>
          <cell r="J596">
            <v>0</v>
          </cell>
          <cell r="K596" t="str">
            <v>B</v>
          </cell>
          <cell r="L596">
            <v>-8</v>
          </cell>
          <cell r="M596">
            <v>1</v>
          </cell>
        </row>
        <row r="597">
          <cell r="B597" t="str">
            <v>FAIRMONT</v>
          </cell>
          <cell r="C597" t="str">
            <v>USA (MN)</v>
          </cell>
          <cell r="D597">
            <v>43</v>
          </cell>
          <cell r="E597">
            <v>39</v>
          </cell>
          <cell r="F597">
            <v>0</v>
          </cell>
          <cell r="G597" t="str">
            <v>U</v>
          </cell>
          <cell r="H597">
            <v>94</v>
          </cell>
          <cell r="I597">
            <v>25</v>
          </cell>
          <cell r="J597">
            <v>0</v>
          </cell>
          <cell r="K597" t="str">
            <v>B</v>
          </cell>
          <cell r="L597">
            <v>-6</v>
          </cell>
          <cell r="M597">
            <v>1</v>
          </cell>
        </row>
        <row r="598">
          <cell r="B598" t="str">
            <v>FAISALABAD</v>
          </cell>
          <cell r="C598" t="str">
            <v>PAKISTAN</v>
          </cell>
          <cell r="D598">
            <v>31</v>
          </cell>
          <cell r="E598">
            <v>22</v>
          </cell>
          <cell r="F598">
            <v>0</v>
          </cell>
          <cell r="G598" t="str">
            <v>U</v>
          </cell>
          <cell r="H598">
            <v>72</v>
          </cell>
          <cell r="I598">
            <v>60</v>
          </cell>
          <cell r="J598">
            <v>0</v>
          </cell>
          <cell r="K598" t="str">
            <v>T</v>
          </cell>
          <cell r="L598">
            <v>5</v>
          </cell>
          <cell r="M598">
            <v>1</v>
          </cell>
        </row>
        <row r="599">
          <cell r="B599" t="str">
            <v>FAKFAK</v>
          </cell>
          <cell r="C599" t="str">
            <v>INDONESIA</v>
          </cell>
          <cell r="D599">
            <v>3</v>
          </cell>
          <cell r="E599">
            <v>52</v>
          </cell>
          <cell r="F599">
            <v>0</v>
          </cell>
          <cell r="G599" t="str">
            <v>S</v>
          </cell>
          <cell r="H599">
            <v>132</v>
          </cell>
          <cell r="I599">
            <v>20</v>
          </cell>
          <cell r="J599">
            <v>0</v>
          </cell>
          <cell r="K599" t="str">
            <v>T</v>
          </cell>
          <cell r="L599">
            <v>9</v>
          </cell>
          <cell r="M599">
            <v>10</v>
          </cell>
        </row>
        <row r="600">
          <cell r="B600" t="str">
            <v>FALLON</v>
          </cell>
          <cell r="C600" t="str">
            <v>USA (NV)</v>
          </cell>
          <cell r="D600">
            <v>39</v>
          </cell>
          <cell r="E600">
            <v>30</v>
          </cell>
          <cell r="F600">
            <v>0</v>
          </cell>
          <cell r="G600" t="str">
            <v>U</v>
          </cell>
          <cell r="H600">
            <v>118</v>
          </cell>
          <cell r="I600">
            <v>45</v>
          </cell>
          <cell r="J600">
            <v>0</v>
          </cell>
          <cell r="K600" t="str">
            <v>B</v>
          </cell>
          <cell r="L600">
            <v>-8</v>
          </cell>
          <cell r="M600">
            <v>1</v>
          </cell>
        </row>
        <row r="601">
          <cell r="B601" t="str">
            <v>FALMOUTH</v>
          </cell>
          <cell r="C601" t="str">
            <v>USA (MA)</v>
          </cell>
          <cell r="D601">
            <v>41</v>
          </cell>
          <cell r="E601">
            <v>39</v>
          </cell>
          <cell r="F601">
            <v>0</v>
          </cell>
          <cell r="G601" t="str">
            <v>U</v>
          </cell>
          <cell r="H601">
            <v>70</v>
          </cell>
          <cell r="I601">
            <v>31</v>
          </cell>
          <cell r="J601">
            <v>0</v>
          </cell>
          <cell r="K601" t="str">
            <v>B</v>
          </cell>
          <cell r="L601">
            <v>-5</v>
          </cell>
          <cell r="M601">
            <v>1</v>
          </cell>
        </row>
        <row r="602">
          <cell r="B602" t="str">
            <v>FARGO</v>
          </cell>
          <cell r="C602" t="str">
            <v>USA (ND)</v>
          </cell>
          <cell r="D602">
            <v>46</v>
          </cell>
          <cell r="E602">
            <v>55</v>
          </cell>
          <cell r="F602">
            <v>0</v>
          </cell>
          <cell r="G602" t="str">
            <v>U</v>
          </cell>
          <cell r="H602">
            <v>96</v>
          </cell>
          <cell r="I602">
            <v>49</v>
          </cell>
          <cell r="J602">
            <v>0</v>
          </cell>
          <cell r="K602" t="str">
            <v>B</v>
          </cell>
          <cell r="L602">
            <v>-6</v>
          </cell>
          <cell r="M602">
            <v>1</v>
          </cell>
        </row>
        <row r="603">
          <cell r="B603" t="str">
            <v>FARMINGDALE</v>
          </cell>
          <cell r="C603" t="str">
            <v>USA (NY)</v>
          </cell>
          <cell r="D603">
            <v>40</v>
          </cell>
          <cell r="E603">
            <v>44</v>
          </cell>
          <cell r="F603">
            <v>0</v>
          </cell>
          <cell r="G603" t="str">
            <v>U</v>
          </cell>
          <cell r="H603">
            <v>73</v>
          </cell>
          <cell r="I603">
            <v>25</v>
          </cell>
          <cell r="J603">
            <v>0</v>
          </cell>
          <cell r="K603" t="str">
            <v>B</v>
          </cell>
          <cell r="L603">
            <v>-5</v>
          </cell>
          <cell r="M603">
            <v>1</v>
          </cell>
        </row>
        <row r="604">
          <cell r="B604" t="str">
            <v>FARMINGTON</v>
          </cell>
          <cell r="C604" t="str">
            <v>USA (NM)</v>
          </cell>
          <cell r="D604">
            <v>36</v>
          </cell>
          <cell r="E604">
            <v>44</v>
          </cell>
          <cell r="F604">
            <v>0</v>
          </cell>
          <cell r="G604" t="str">
            <v>U</v>
          </cell>
          <cell r="H604">
            <v>108</v>
          </cell>
          <cell r="I604">
            <v>14</v>
          </cell>
          <cell r="J604">
            <v>0</v>
          </cell>
          <cell r="K604" t="str">
            <v>B</v>
          </cell>
          <cell r="L604">
            <v>-7</v>
          </cell>
          <cell r="M604">
            <v>1</v>
          </cell>
        </row>
        <row r="605">
          <cell r="B605" t="str">
            <v>FARO</v>
          </cell>
          <cell r="C605" t="str">
            <v>PORTUGAL</v>
          </cell>
          <cell r="D605">
            <v>37</v>
          </cell>
          <cell r="E605">
            <v>1</v>
          </cell>
          <cell r="F605">
            <v>0</v>
          </cell>
          <cell r="G605" t="str">
            <v>U</v>
          </cell>
          <cell r="H605">
            <v>7</v>
          </cell>
          <cell r="I605">
            <v>58</v>
          </cell>
          <cell r="J605">
            <v>0</v>
          </cell>
          <cell r="K605" t="str">
            <v>B</v>
          </cell>
          <cell r="L605">
            <v>0</v>
          </cell>
          <cell r="M605">
            <v>1</v>
          </cell>
        </row>
        <row r="606">
          <cell r="B606" t="str">
            <v>FARSUND</v>
          </cell>
          <cell r="C606" t="str">
            <v>NORWAY</v>
          </cell>
          <cell r="D606">
            <v>58</v>
          </cell>
          <cell r="E606">
            <v>6</v>
          </cell>
          <cell r="F606">
            <v>0</v>
          </cell>
          <cell r="G606" t="str">
            <v>U</v>
          </cell>
          <cell r="H606">
            <v>6</v>
          </cell>
          <cell r="I606">
            <v>38</v>
          </cell>
          <cell r="J606">
            <v>0</v>
          </cell>
          <cell r="K606" t="str">
            <v>T</v>
          </cell>
          <cell r="L606">
            <v>1</v>
          </cell>
          <cell r="M606">
            <v>1</v>
          </cell>
        </row>
        <row r="607">
          <cell r="B607" t="str">
            <v>FAYETTEVILLE</v>
          </cell>
          <cell r="C607" t="str">
            <v>USA (NC)</v>
          </cell>
          <cell r="D607">
            <v>35</v>
          </cell>
          <cell r="E607">
            <v>10</v>
          </cell>
          <cell r="F607">
            <v>0</v>
          </cell>
          <cell r="G607" t="str">
            <v>U</v>
          </cell>
          <cell r="H607">
            <v>79</v>
          </cell>
          <cell r="I607">
            <v>1</v>
          </cell>
          <cell r="J607">
            <v>0</v>
          </cell>
          <cell r="K607" t="str">
            <v>B</v>
          </cell>
          <cell r="L607">
            <v>-5</v>
          </cell>
          <cell r="M607">
            <v>1</v>
          </cell>
        </row>
        <row r="608">
          <cell r="B608" t="str">
            <v>FEZ</v>
          </cell>
          <cell r="C608" t="str">
            <v>MOROCCO</v>
          </cell>
          <cell r="D608">
            <v>33</v>
          </cell>
          <cell r="E608">
            <v>56</v>
          </cell>
          <cell r="F608">
            <v>0</v>
          </cell>
          <cell r="G608" t="str">
            <v>U</v>
          </cell>
          <cell r="H608">
            <v>4</v>
          </cell>
          <cell r="I608">
            <v>59</v>
          </cell>
          <cell r="J608">
            <v>0</v>
          </cell>
          <cell r="K608" t="str">
            <v>B</v>
          </cell>
          <cell r="L608">
            <v>0</v>
          </cell>
          <cell r="M608">
            <v>1</v>
          </cell>
        </row>
        <row r="609">
          <cell r="B609" t="str">
            <v>FINDLAY</v>
          </cell>
          <cell r="C609" t="str">
            <v>USA (OH)</v>
          </cell>
          <cell r="D609">
            <v>41</v>
          </cell>
          <cell r="E609">
            <v>1</v>
          </cell>
          <cell r="F609">
            <v>0</v>
          </cell>
          <cell r="G609" t="str">
            <v>U</v>
          </cell>
          <cell r="H609">
            <v>83</v>
          </cell>
          <cell r="I609">
            <v>40</v>
          </cell>
          <cell r="J609">
            <v>0</v>
          </cell>
          <cell r="K609" t="str">
            <v>B</v>
          </cell>
          <cell r="L609">
            <v>-5</v>
          </cell>
          <cell r="M609">
            <v>1</v>
          </cell>
        </row>
        <row r="610">
          <cell r="B610" t="str">
            <v>FLAGSTAFF</v>
          </cell>
          <cell r="C610" t="str">
            <v>USA (AZ)</v>
          </cell>
          <cell r="D610">
            <v>35</v>
          </cell>
          <cell r="E610">
            <v>8</v>
          </cell>
          <cell r="F610">
            <v>0</v>
          </cell>
          <cell r="G610" t="str">
            <v>U</v>
          </cell>
          <cell r="H610">
            <v>111</v>
          </cell>
          <cell r="I610">
            <v>40</v>
          </cell>
          <cell r="J610">
            <v>0</v>
          </cell>
          <cell r="K610" t="str">
            <v>B</v>
          </cell>
          <cell r="L610">
            <v>-7</v>
          </cell>
          <cell r="M610">
            <v>1</v>
          </cell>
        </row>
        <row r="611">
          <cell r="B611" t="str">
            <v>FLIN FLON</v>
          </cell>
          <cell r="C611" t="str">
            <v>CANADA</v>
          </cell>
          <cell r="D611">
            <v>54</v>
          </cell>
          <cell r="E611">
            <v>41</v>
          </cell>
          <cell r="F611">
            <v>0</v>
          </cell>
          <cell r="G611" t="str">
            <v>U</v>
          </cell>
          <cell r="H611">
            <v>101</v>
          </cell>
          <cell r="I611">
            <v>41</v>
          </cell>
          <cell r="J611">
            <v>0</v>
          </cell>
          <cell r="K611" t="str">
            <v>B</v>
          </cell>
          <cell r="L611">
            <v>-6</v>
          </cell>
          <cell r="M611">
            <v>1</v>
          </cell>
        </row>
        <row r="612">
          <cell r="B612" t="str">
            <v>FLINT</v>
          </cell>
          <cell r="C612" t="str">
            <v>USA (MI)</v>
          </cell>
          <cell r="D612">
            <v>42</v>
          </cell>
          <cell r="E612">
            <v>58</v>
          </cell>
          <cell r="F612">
            <v>0</v>
          </cell>
          <cell r="G612" t="str">
            <v>U</v>
          </cell>
          <cell r="H612">
            <v>83</v>
          </cell>
          <cell r="I612">
            <v>45</v>
          </cell>
          <cell r="J612">
            <v>0</v>
          </cell>
          <cell r="K612" t="str">
            <v>B</v>
          </cell>
          <cell r="L612">
            <v>-5</v>
          </cell>
          <cell r="M612">
            <v>1</v>
          </cell>
        </row>
        <row r="613">
          <cell r="B613" t="str">
            <v>FLORENCE</v>
          </cell>
          <cell r="C613" t="str">
            <v>ITALY</v>
          </cell>
          <cell r="D613">
            <v>43</v>
          </cell>
          <cell r="E613">
            <v>47</v>
          </cell>
          <cell r="F613">
            <v>0</v>
          </cell>
          <cell r="G613" t="str">
            <v>U</v>
          </cell>
          <cell r="H613">
            <v>11</v>
          </cell>
          <cell r="I613">
            <v>15</v>
          </cell>
          <cell r="J613">
            <v>0</v>
          </cell>
          <cell r="K613" t="str">
            <v>T</v>
          </cell>
          <cell r="L613">
            <v>1</v>
          </cell>
          <cell r="M613">
            <v>1</v>
          </cell>
        </row>
        <row r="614">
          <cell r="B614" t="str">
            <v>FLORENCE</v>
          </cell>
          <cell r="C614" t="str">
            <v>USA (SC)</v>
          </cell>
          <cell r="D614">
            <v>34</v>
          </cell>
          <cell r="E614">
            <v>11</v>
          </cell>
          <cell r="F614">
            <v>0</v>
          </cell>
          <cell r="G614" t="str">
            <v>U</v>
          </cell>
          <cell r="H614">
            <v>79</v>
          </cell>
          <cell r="I614">
            <v>43</v>
          </cell>
          <cell r="J614">
            <v>0</v>
          </cell>
          <cell r="K614" t="str">
            <v>B</v>
          </cell>
          <cell r="L614">
            <v>-5</v>
          </cell>
          <cell r="M614">
            <v>1</v>
          </cell>
        </row>
        <row r="615">
          <cell r="B615" t="str">
            <v>FLORES</v>
          </cell>
          <cell r="C615" t="str">
            <v>GUATEMALA</v>
          </cell>
          <cell r="D615">
            <v>16</v>
          </cell>
          <cell r="E615">
            <v>55</v>
          </cell>
          <cell r="F615">
            <v>0</v>
          </cell>
          <cell r="G615" t="str">
            <v>U</v>
          </cell>
          <cell r="H615">
            <v>89</v>
          </cell>
          <cell r="I615">
            <v>53</v>
          </cell>
          <cell r="J615">
            <v>0</v>
          </cell>
          <cell r="K615" t="str">
            <v>B</v>
          </cell>
          <cell r="L615">
            <v>-6</v>
          </cell>
          <cell r="M615">
            <v>1</v>
          </cell>
        </row>
        <row r="616">
          <cell r="B616" t="str">
            <v>FLORIANOPOLIS</v>
          </cell>
          <cell r="C616" t="str">
            <v>BRAZIL</v>
          </cell>
          <cell r="D616">
            <v>27</v>
          </cell>
          <cell r="E616">
            <v>40</v>
          </cell>
          <cell r="F616">
            <v>0</v>
          </cell>
          <cell r="G616" t="str">
            <v>S</v>
          </cell>
          <cell r="H616">
            <v>48</v>
          </cell>
          <cell r="I616">
            <v>33</v>
          </cell>
          <cell r="J616">
            <v>0</v>
          </cell>
          <cell r="K616" t="str">
            <v>B</v>
          </cell>
          <cell r="L616">
            <v>-3</v>
          </cell>
          <cell r="M616">
            <v>1</v>
          </cell>
        </row>
        <row r="617">
          <cell r="B617" t="str">
            <v>FOND DU LAC</v>
          </cell>
          <cell r="C617" t="str">
            <v>USA (WI)</v>
          </cell>
          <cell r="D617">
            <v>43</v>
          </cell>
          <cell r="E617">
            <v>46</v>
          </cell>
          <cell r="F617">
            <v>0</v>
          </cell>
          <cell r="G617" t="str">
            <v>U</v>
          </cell>
          <cell r="H617">
            <v>88</v>
          </cell>
          <cell r="I617">
            <v>29</v>
          </cell>
          <cell r="J617">
            <v>0</v>
          </cell>
          <cell r="K617" t="str">
            <v>B</v>
          </cell>
          <cell r="L617">
            <v>-6</v>
          </cell>
          <cell r="M617">
            <v>1</v>
          </cell>
        </row>
        <row r="618">
          <cell r="B618" t="str">
            <v>FORLI</v>
          </cell>
          <cell r="C618" t="str">
            <v>ITALY</v>
          </cell>
          <cell r="D618">
            <v>44</v>
          </cell>
          <cell r="E618">
            <v>12</v>
          </cell>
          <cell r="F618">
            <v>0</v>
          </cell>
          <cell r="G618" t="str">
            <v>U</v>
          </cell>
          <cell r="H618">
            <v>12</v>
          </cell>
          <cell r="I618">
            <v>4</v>
          </cell>
          <cell r="J618">
            <v>0</v>
          </cell>
          <cell r="K618" t="str">
            <v>T</v>
          </cell>
          <cell r="L618">
            <v>1</v>
          </cell>
          <cell r="M618">
            <v>1</v>
          </cell>
        </row>
        <row r="619">
          <cell r="B619" t="str">
            <v>FORT BRIDGER</v>
          </cell>
          <cell r="C619" t="str">
            <v>USA (WY)</v>
          </cell>
          <cell r="D619">
            <v>41</v>
          </cell>
          <cell r="E619">
            <v>24</v>
          </cell>
          <cell r="F619">
            <v>0</v>
          </cell>
          <cell r="G619" t="str">
            <v>U</v>
          </cell>
          <cell r="H619">
            <v>110</v>
          </cell>
          <cell r="I619">
            <v>24</v>
          </cell>
          <cell r="J619">
            <v>0</v>
          </cell>
          <cell r="K619" t="str">
            <v>B</v>
          </cell>
          <cell r="L619">
            <v>-7</v>
          </cell>
          <cell r="M619">
            <v>1</v>
          </cell>
        </row>
        <row r="620">
          <cell r="B620" t="str">
            <v>FORT COLLINS</v>
          </cell>
          <cell r="C620" t="str">
            <v>USA (CO)</v>
          </cell>
          <cell r="D620">
            <v>40</v>
          </cell>
          <cell r="E620">
            <v>27</v>
          </cell>
          <cell r="F620">
            <v>0</v>
          </cell>
          <cell r="G620" t="str">
            <v>U</v>
          </cell>
          <cell r="H620">
            <v>105</v>
          </cell>
          <cell r="I620">
            <v>1</v>
          </cell>
          <cell r="J620">
            <v>0</v>
          </cell>
          <cell r="K620" t="str">
            <v>B</v>
          </cell>
          <cell r="L620">
            <v>-7</v>
          </cell>
          <cell r="M620">
            <v>1</v>
          </cell>
        </row>
        <row r="621">
          <cell r="B621" t="str">
            <v>FORT DIX</v>
          </cell>
          <cell r="C621" t="str">
            <v>USA (NJ)</v>
          </cell>
          <cell r="D621">
            <v>40</v>
          </cell>
          <cell r="E621">
            <v>1</v>
          </cell>
          <cell r="F621">
            <v>0</v>
          </cell>
          <cell r="G621" t="str">
            <v>U</v>
          </cell>
          <cell r="H621">
            <v>74</v>
          </cell>
          <cell r="I621">
            <v>36</v>
          </cell>
          <cell r="J621">
            <v>0</v>
          </cell>
          <cell r="K621" t="str">
            <v>B</v>
          </cell>
          <cell r="L621">
            <v>-5</v>
          </cell>
          <cell r="M621">
            <v>1</v>
          </cell>
        </row>
        <row r="622">
          <cell r="B622" t="str">
            <v>FORT DODGE</v>
          </cell>
          <cell r="C622" t="str">
            <v>USA (IA)</v>
          </cell>
          <cell r="D622">
            <v>42</v>
          </cell>
          <cell r="E622">
            <v>33</v>
          </cell>
          <cell r="F622">
            <v>0</v>
          </cell>
          <cell r="G622" t="str">
            <v>U</v>
          </cell>
          <cell r="H622">
            <v>94</v>
          </cell>
          <cell r="I622">
            <v>11</v>
          </cell>
          <cell r="J622">
            <v>0</v>
          </cell>
          <cell r="K622" t="str">
            <v>B</v>
          </cell>
          <cell r="L622">
            <v>-6</v>
          </cell>
          <cell r="M622">
            <v>1</v>
          </cell>
        </row>
        <row r="623">
          <cell r="B623" t="str">
            <v>FORT KNOX</v>
          </cell>
          <cell r="C623" t="str">
            <v>USA (KY)</v>
          </cell>
          <cell r="D623">
            <v>37</v>
          </cell>
          <cell r="E623">
            <v>54</v>
          </cell>
          <cell r="F623">
            <v>0</v>
          </cell>
          <cell r="G623" t="str">
            <v>U</v>
          </cell>
          <cell r="H623">
            <v>85</v>
          </cell>
          <cell r="I623">
            <v>58</v>
          </cell>
          <cell r="J623">
            <v>0</v>
          </cell>
          <cell r="K623" t="str">
            <v>B</v>
          </cell>
          <cell r="L623">
            <v>-5</v>
          </cell>
          <cell r="M623">
            <v>1</v>
          </cell>
        </row>
        <row r="624">
          <cell r="B624" t="str">
            <v>FORT KOBBE</v>
          </cell>
          <cell r="C624" t="str">
            <v>PANAMA</v>
          </cell>
          <cell r="D624">
            <v>8</v>
          </cell>
          <cell r="E624">
            <v>55</v>
          </cell>
          <cell r="F624">
            <v>0</v>
          </cell>
          <cell r="G624" t="str">
            <v>U</v>
          </cell>
          <cell r="H624">
            <v>79</v>
          </cell>
          <cell r="I624">
            <v>36</v>
          </cell>
          <cell r="J624">
            <v>0</v>
          </cell>
          <cell r="K624" t="str">
            <v>B</v>
          </cell>
          <cell r="L624">
            <v>-5</v>
          </cell>
          <cell r="M624">
            <v>1</v>
          </cell>
        </row>
        <row r="625">
          <cell r="B625" t="str">
            <v>FORT LAUDERDALE</v>
          </cell>
          <cell r="C625" t="str">
            <v>USA (FL)</v>
          </cell>
          <cell r="D625">
            <v>26</v>
          </cell>
          <cell r="E625">
            <v>4</v>
          </cell>
          <cell r="F625">
            <v>0</v>
          </cell>
          <cell r="G625" t="str">
            <v>U</v>
          </cell>
          <cell r="H625">
            <v>80</v>
          </cell>
          <cell r="I625">
            <v>9</v>
          </cell>
          <cell r="J625">
            <v>0</v>
          </cell>
          <cell r="K625" t="str">
            <v>B</v>
          </cell>
          <cell r="L625">
            <v>-5</v>
          </cell>
          <cell r="M625">
            <v>1</v>
          </cell>
        </row>
        <row r="626">
          <cell r="B626" t="str">
            <v>FORT LEONARD WOOD</v>
          </cell>
          <cell r="C626" t="str">
            <v>USA (MO)</v>
          </cell>
          <cell r="D626">
            <v>37</v>
          </cell>
          <cell r="E626">
            <v>44</v>
          </cell>
          <cell r="F626">
            <v>0</v>
          </cell>
          <cell r="G626" t="str">
            <v>U</v>
          </cell>
          <cell r="H626">
            <v>92</v>
          </cell>
          <cell r="I626">
            <v>8</v>
          </cell>
          <cell r="J626">
            <v>0</v>
          </cell>
          <cell r="K626" t="str">
            <v>B</v>
          </cell>
          <cell r="L626">
            <v>-6</v>
          </cell>
          <cell r="M626">
            <v>1</v>
          </cell>
        </row>
        <row r="627">
          <cell r="B627" t="str">
            <v>FORT MCMURRAY</v>
          </cell>
          <cell r="C627" t="str">
            <v>CANADA</v>
          </cell>
          <cell r="D627">
            <v>56</v>
          </cell>
          <cell r="E627">
            <v>39</v>
          </cell>
          <cell r="F627">
            <v>0</v>
          </cell>
          <cell r="G627" t="str">
            <v>U</v>
          </cell>
          <cell r="H627">
            <v>111</v>
          </cell>
          <cell r="I627">
            <v>13</v>
          </cell>
          <cell r="J627">
            <v>0</v>
          </cell>
          <cell r="K627" t="str">
            <v>B</v>
          </cell>
          <cell r="L627">
            <v>-7</v>
          </cell>
          <cell r="M627">
            <v>1</v>
          </cell>
        </row>
        <row r="628">
          <cell r="B628" t="str">
            <v>FORT MYERS</v>
          </cell>
          <cell r="C628" t="str">
            <v>USA (FL)</v>
          </cell>
          <cell r="D628">
            <v>26</v>
          </cell>
          <cell r="E628">
            <v>35</v>
          </cell>
          <cell r="F628">
            <v>0</v>
          </cell>
          <cell r="G628" t="str">
            <v>U</v>
          </cell>
          <cell r="H628">
            <v>81</v>
          </cell>
          <cell r="I628">
            <v>52</v>
          </cell>
          <cell r="J628">
            <v>0</v>
          </cell>
          <cell r="K628" t="str">
            <v>B</v>
          </cell>
          <cell r="L628">
            <v>-5</v>
          </cell>
          <cell r="M628">
            <v>1</v>
          </cell>
        </row>
        <row r="629">
          <cell r="B629" t="str">
            <v>FORT NELSON</v>
          </cell>
          <cell r="C629" t="str">
            <v>CANADA</v>
          </cell>
          <cell r="D629">
            <v>58</v>
          </cell>
          <cell r="E629">
            <v>50</v>
          </cell>
          <cell r="F629">
            <v>0</v>
          </cell>
          <cell r="G629" t="str">
            <v>U</v>
          </cell>
          <cell r="H629">
            <v>122</v>
          </cell>
          <cell r="I629">
            <v>35</v>
          </cell>
          <cell r="J629">
            <v>0</v>
          </cell>
          <cell r="K629" t="str">
            <v>B</v>
          </cell>
          <cell r="L629">
            <v>-7</v>
          </cell>
          <cell r="M629">
            <v>1</v>
          </cell>
        </row>
        <row r="630">
          <cell r="B630" t="str">
            <v>FORT PIERCE</v>
          </cell>
          <cell r="C630" t="str">
            <v>USA (FL)</v>
          </cell>
          <cell r="D630">
            <v>27</v>
          </cell>
          <cell r="E630">
            <v>30</v>
          </cell>
          <cell r="F630">
            <v>0</v>
          </cell>
          <cell r="G630" t="str">
            <v>U</v>
          </cell>
          <cell r="H630">
            <v>80</v>
          </cell>
          <cell r="I630">
            <v>22</v>
          </cell>
          <cell r="J630">
            <v>0</v>
          </cell>
          <cell r="K630" t="str">
            <v>B</v>
          </cell>
          <cell r="L630">
            <v>-5</v>
          </cell>
          <cell r="M630">
            <v>1</v>
          </cell>
        </row>
        <row r="631">
          <cell r="B631" t="str">
            <v>FORT SIMPSON</v>
          </cell>
          <cell r="C631" t="str">
            <v>CANADA</v>
          </cell>
          <cell r="D631">
            <v>61</v>
          </cell>
          <cell r="E631">
            <v>45</v>
          </cell>
          <cell r="F631">
            <v>0</v>
          </cell>
          <cell r="G631" t="str">
            <v>U</v>
          </cell>
          <cell r="H631">
            <v>121</v>
          </cell>
          <cell r="I631">
            <v>14</v>
          </cell>
          <cell r="J631">
            <v>0</v>
          </cell>
          <cell r="K631" t="str">
            <v>B</v>
          </cell>
          <cell r="L631">
            <v>-7</v>
          </cell>
          <cell r="M631">
            <v>1</v>
          </cell>
        </row>
        <row r="632">
          <cell r="B632" t="str">
            <v>FORT SMITH</v>
          </cell>
          <cell r="C632" t="str">
            <v>CANADA</v>
          </cell>
          <cell r="D632">
            <v>60</v>
          </cell>
          <cell r="E632">
            <v>1</v>
          </cell>
          <cell r="F632">
            <v>0</v>
          </cell>
          <cell r="G632" t="str">
            <v>U</v>
          </cell>
          <cell r="H632">
            <v>111</v>
          </cell>
          <cell r="I632">
            <v>58</v>
          </cell>
          <cell r="J632">
            <v>0</v>
          </cell>
          <cell r="K632" t="str">
            <v>B</v>
          </cell>
          <cell r="L632">
            <v>-7</v>
          </cell>
          <cell r="M632">
            <v>1</v>
          </cell>
        </row>
        <row r="633">
          <cell r="B633" t="str">
            <v>FORT SMITH</v>
          </cell>
          <cell r="C633" t="str">
            <v>USA (AR)</v>
          </cell>
          <cell r="D633">
            <v>35</v>
          </cell>
          <cell r="E633">
            <v>20</v>
          </cell>
          <cell r="F633">
            <v>0</v>
          </cell>
          <cell r="G633" t="str">
            <v>U</v>
          </cell>
          <cell r="H633">
            <v>94</v>
          </cell>
          <cell r="I633">
            <v>22</v>
          </cell>
          <cell r="J633">
            <v>0</v>
          </cell>
          <cell r="K633" t="str">
            <v>B</v>
          </cell>
          <cell r="L633">
            <v>-6</v>
          </cell>
          <cell r="M633">
            <v>1</v>
          </cell>
        </row>
        <row r="634">
          <cell r="B634" t="str">
            <v>FORT ST JOHN</v>
          </cell>
          <cell r="C634" t="str">
            <v>CANADA</v>
          </cell>
          <cell r="D634">
            <v>56</v>
          </cell>
          <cell r="E634">
            <v>14</v>
          </cell>
          <cell r="F634">
            <v>0</v>
          </cell>
          <cell r="G634" t="str">
            <v>U</v>
          </cell>
          <cell r="H634">
            <v>120</v>
          </cell>
          <cell r="I634">
            <v>44</v>
          </cell>
          <cell r="J634">
            <v>0</v>
          </cell>
          <cell r="K634" t="str">
            <v>B</v>
          </cell>
          <cell r="L634">
            <v>-7</v>
          </cell>
          <cell r="M634">
            <v>1</v>
          </cell>
        </row>
        <row r="635">
          <cell r="B635" t="str">
            <v>FORT WAYNE</v>
          </cell>
          <cell r="C635" t="str">
            <v>USA (IN)</v>
          </cell>
          <cell r="D635">
            <v>40</v>
          </cell>
          <cell r="E635">
            <v>59</v>
          </cell>
          <cell r="F635">
            <v>0</v>
          </cell>
          <cell r="G635" t="str">
            <v>U</v>
          </cell>
          <cell r="H635">
            <v>85</v>
          </cell>
          <cell r="I635">
            <v>11</v>
          </cell>
          <cell r="J635">
            <v>0</v>
          </cell>
          <cell r="K635" t="str">
            <v>B</v>
          </cell>
          <cell r="L635">
            <v>-5</v>
          </cell>
          <cell r="M635">
            <v>1</v>
          </cell>
        </row>
        <row r="636">
          <cell r="B636" t="str">
            <v>FORT WORTH</v>
          </cell>
          <cell r="C636" t="str">
            <v>USA (TX)</v>
          </cell>
          <cell r="D636">
            <v>32</v>
          </cell>
          <cell r="E636">
            <v>46</v>
          </cell>
          <cell r="F636">
            <v>0</v>
          </cell>
          <cell r="G636" t="str">
            <v>U</v>
          </cell>
          <cell r="H636">
            <v>97</v>
          </cell>
          <cell r="I636">
            <v>26</v>
          </cell>
          <cell r="J636">
            <v>0</v>
          </cell>
          <cell r="K636" t="str">
            <v>B</v>
          </cell>
          <cell r="L636">
            <v>-6</v>
          </cell>
          <cell r="M636">
            <v>1</v>
          </cell>
        </row>
        <row r="637">
          <cell r="B637" t="str">
            <v>FORTALEZA</v>
          </cell>
          <cell r="C637" t="str">
            <v>BRAZIL</v>
          </cell>
          <cell r="D637">
            <v>3</v>
          </cell>
          <cell r="E637">
            <v>47</v>
          </cell>
          <cell r="F637">
            <v>0</v>
          </cell>
          <cell r="G637" t="str">
            <v>S</v>
          </cell>
          <cell r="H637">
            <v>38</v>
          </cell>
          <cell r="I637">
            <v>32</v>
          </cell>
          <cell r="J637">
            <v>0</v>
          </cell>
          <cell r="K637" t="str">
            <v>B</v>
          </cell>
          <cell r="L637">
            <v>-3</v>
          </cell>
          <cell r="M637">
            <v>1</v>
          </cell>
        </row>
        <row r="638">
          <cell r="B638" t="str">
            <v>FRANCEVILLE</v>
          </cell>
          <cell r="C638" t="str">
            <v>GABON</v>
          </cell>
          <cell r="D638">
            <v>1</v>
          </cell>
          <cell r="E638">
            <v>38</v>
          </cell>
          <cell r="F638">
            <v>0</v>
          </cell>
          <cell r="G638" t="str">
            <v>S</v>
          </cell>
          <cell r="H638">
            <v>13</v>
          </cell>
          <cell r="I638">
            <v>33</v>
          </cell>
          <cell r="J638">
            <v>0</v>
          </cell>
          <cell r="K638" t="str">
            <v>T</v>
          </cell>
          <cell r="L638">
            <v>1</v>
          </cell>
          <cell r="M638">
            <v>1</v>
          </cell>
        </row>
        <row r="639">
          <cell r="B639" t="str">
            <v>FRANCISTOWN</v>
          </cell>
          <cell r="C639" t="str">
            <v>BOTSWANA</v>
          </cell>
          <cell r="D639">
            <v>21</v>
          </cell>
          <cell r="E639">
            <v>10</v>
          </cell>
          <cell r="F639">
            <v>0</v>
          </cell>
          <cell r="G639" t="str">
            <v>S</v>
          </cell>
          <cell r="H639">
            <v>27</v>
          </cell>
          <cell r="I639">
            <v>29</v>
          </cell>
          <cell r="J639">
            <v>0</v>
          </cell>
          <cell r="K639" t="str">
            <v>T</v>
          </cell>
          <cell r="L639">
            <v>2</v>
          </cell>
          <cell r="M639">
            <v>1</v>
          </cell>
        </row>
        <row r="640">
          <cell r="B640" t="str">
            <v>FRANKFORT</v>
          </cell>
          <cell r="C640" t="str">
            <v>USA (KY)</v>
          </cell>
          <cell r="D640">
            <v>38</v>
          </cell>
          <cell r="E640">
            <v>11</v>
          </cell>
          <cell r="F640">
            <v>0</v>
          </cell>
          <cell r="G640" t="str">
            <v>U</v>
          </cell>
          <cell r="H640">
            <v>84</v>
          </cell>
          <cell r="I640">
            <v>54</v>
          </cell>
          <cell r="J640">
            <v>0</v>
          </cell>
          <cell r="K640" t="str">
            <v>B</v>
          </cell>
          <cell r="L640">
            <v>-5</v>
          </cell>
          <cell r="M640">
            <v>1</v>
          </cell>
        </row>
        <row r="641">
          <cell r="B641" t="str">
            <v>FRANKFURT</v>
          </cell>
          <cell r="C641" t="str">
            <v>GERMANY</v>
          </cell>
          <cell r="D641">
            <v>50</v>
          </cell>
          <cell r="E641">
            <v>2</v>
          </cell>
          <cell r="F641">
            <v>0</v>
          </cell>
          <cell r="G641" t="str">
            <v>U</v>
          </cell>
          <cell r="H641">
            <v>8</v>
          </cell>
          <cell r="I641">
            <v>35</v>
          </cell>
          <cell r="J641">
            <v>0</v>
          </cell>
          <cell r="K641" t="str">
            <v>T</v>
          </cell>
          <cell r="L641">
            <v>1</v>
          </cell>
          <cell r="M641">
            <v>1</v>
          </cell>
        </row>
        <row r="642">
          <cell r="B642" t="str">
            <v>FRANKLIN</v>
          </cell>
          <cell r="C642" t="str">
            <v>USA (PA)</v>
          </cell>
          <cell r="D642">
            <v>41</v>
          </cell>
          <cell r="E642">
            <v>23</v>
          </cell>
          <cell r="F642">
            <v>0</v>
          </cell>
          <cell r="G642" t="str">
            <v>U</v>
          </cell>
          <cell r="H642">
            <v>79</v>
          </cell>
          <cell r="I642">
            <v>52</v>
          </cell>
          <cell r="J642">
            <v>0</v>
          </cell>
          <cell r="K642" t="str">
            <v>B</v>
          </cell>
          <cell r="L642">
            <v>-5</v>
          </cell>
          <cell r="M642">
            <v>1</v>
          </cell>
        </row>
        <row r="643">
          <cell r="B643" t="str">
            <v>FREDERICTON</v>
          </cell>
          <cell r="C643" t="str">
            <v>CANADA</v>
          </cell>
          <cell r="D643">
            <v>45</v>
          </cell>
          <cell r="E643">
            <v>52</v>
          </cell>
          <cell r="F643">
            <v>0</v>
          </cell>
          <cell r="G643" t="str">
            <v>U</v>
          </cell>
          <cell r="H643">
            <v>66</v>
          </cell>
          <cell r="I643">
            <v>32</v>
          </cell>
          <cell r="J643">
            <v>0</v>
          </cell>
          <cell r="K643" t="str">
            <v>B</v>
          </cell>
          <cell r="L643">
            <v>-4</v>
          </cell>
          <cell r="M643">
            <v>1</v>
          </cell>
        </row>
        <row r="644">
          <cell r="B644" t="str">
            <v>FREEPORT</v>
          </cell>
          <cell r="C644" t="str">
            <v>BAHAMAS</v>
          </cell>
          <cell r="D644">
            <v>26</v>
          </cell>
          <cell r="E644">
            <v>33</v>
          </cell>
          <cell r="F644">
            <v>0</v>
          </cell>
          <cell r="G644" t="str">
            <v>U</v>
          </cell>
          <cell r="H644">
            <v>78</v>
          </cell>
          <cell r="I644">
            <v>42</v>
          </cell>
          <cell r="J644">
            <v>0</v>
          </cell>
          <cell r="K644" t="str">
            <v>B</v>
          </cell>
          <cell r="L644">
            <v>-5</v>
          </cell>
          <cell r="M644">
            <v>1</v>
          </cell>
        </row>
        <row r="645">
          <cell r="B645" t="str">
            <v>FREETOWN</v>
          </cell>
          <cell r="C645" t="str">
            <v>SIERRA LEONE</v>
          </cell>
          <cell r="D645">
            <v>8</v>
          </cell>
          <cell r="E645">
            <v>37</v>
          </cell>
          <cell r="F645">
            <v>0</v>
          </cell>
          <cell r="G645" t="str">
            <v>U</v>
          </cell>
          <cell r="H645">
            <v>13</v>
          </cell>
          <cell r="I645">
            <v>12</v>
          </cell>
          <cell r="J645">
            <v>0</v>
          </cell>
          <cell r="K645" t="str">
            <v>B</v>
          </cell>
          <cell r="L645">
            <v>0</v>
          </cell>
          <cell r="M645">
            <v>1</v>
          </cell>
        </row>
        <row r="646">
          <cell r="B646" t="str">
            <v>FRESNO</v>
          </cell>
          <cell r="C646" t="str">
            <v>USA (CA)</v>
          </cell>
          <cell r="D646">
            <v>36</v>
          </cell>
          <cell r="E646">
            <v>47</v>
          </cell>
          <cell r="F646">
            <v>0</v>
          </cell>
          <cell r="G646" t="str">
            <v>U</v>
          </cell>
          <cell r="H646">
            <v>119</v>
          </cell>
          <cell r="I646">
            <v>43</v>
          </cell>
          <cell r="J646">
            <v>0</v>
          </cell>
          <cell r="K646" t="str">
            <v>B</v>
          </cell>
          <cell r="L646">
            <v>-8</v>
          </cell>
          <cell r="M646">
            <v>1</v>
          </cell>
        </row>
        <row r="647">
          <cell r="B647" t="str">
            <v>FROBISHER BAY</v>
          </cell>
          <cell r="C647" t="str">
            <v>CANADA</v>
          </cell>
          <cell r="D647">
            <v>63</v>
          </cell>
          <cell r="E647">
            <v>45</v>
          </cell>
          <cell r="F647">
            <v>0</v>
          </cell>
          <cell r="G647" t="str">
            <v>U</v>
          </cell>
          <cell r="H647">
            <v>68</v>
          </cell>
          <cell r="I647">
            <v>34</v>
          </cell>
          <cell r="J647">
            <v>0</v>
          </cell>
          <cell r="K647" t="str">
            <v>B</v>
          </cell>
          <cell r="L647">
            <v>-5</v>
          </cell>
          <cell r="M647">
            <v>1</v>
          </cell>
        </row>
        <row r="648">
          <cell r="B648" t="str">
            <v>FT LEAVENWORTH</v>
          </cell>
          <cell r="C648" t="str">
            <v>USA (KS)</v>
          </cell>
          <cell r="D648">
            <v>39</v>
          </cell>
          <cell r="E648">
            <v>22</v>
          </cell>
          <cell r="F648">
            <v>0</v>
          </cell>
          <cell r="G648" t="str">
            <v>U</v>
          </cell>
          <cell r="H648">
            <v>94</v>
          </cell>
          <cell r="I648">
            <v>55</v>
          </cell>
          <cell r="J648">
            <v>0</v>
          </cell>
          <cell r="K648" t="str">
            <v>B</v>
          </cell>
          <cell r="L648">
            <v>-6</v>
          </cell>
          <cell r="M648">
            <v>1</v>
          </cell>
        </row>
        <row r="649">
          <cell r="B649" t="str">
            <v>FT SCOTT</v>
          </cell>
          <cell r="C649" t="str">
            <v>USA (KS)</v>
          </cell>
          <cell r="D649">
            <v>37</v>
          </cell>
          <cell r="E649">
            <v>48</v>
          </cell>
          <cell r="F649">
            <v>0</v>
          </cell>
          <cell r="G649" t="str">
            <v>U</v>
          </cell>
          <cell r="H649">
            <v>94</v>
          </cell>
          <cell r="I649">
            <v>46</v>
          </cell>
          <cell r="J649">
            <v>0</v>
          </cell>
          <cell r="K649" t="str">
            <v>B</v>
          </cell>
          <cell r="L649">
            <v>-6</v>
          </cell>
          <cell r="M649">
            <v>1</v>
          </cell>
        </row>
        <row r="650">
          <cell r="B650" t="str">
            <v>FUERTEVENTURA</v>
          </cell>
          <cell r="C650" t="str">
            <v>SPAIN</v>
          </cell>
          <cell r="D650">
            <v>28</v>
          </cell>
          <cell r="E650">
            <v>27</v>
          </cell>
          <cell r="F650">
            <v>0</v>
          </cell>
          <cell r="G650" t="str">
            <v>U</v>
          </cell>
          <cell r="H650">
            <v>13</v>
          </cell>
          <cell r="I650">
            <v>52</v>
          </cell>
          <cell r="J650">
            <v>0</v>
          </cell>
          <cell r="K650" t="str">
            <v>B</v>
          </cell>
          <cell r="L650">
            <v>1</v>
          </cell>
          <cell r="M650">
            <v>1</v>
          </cell>
        </row>
        <row r="651">
          <cell r="B651" t="str">
            <v>FUKUOKA</v>
          </cell>
          <cell r="C651" t="str">
            <v>JAPAN</v>
          </cell>
          <cell r="D651">
            <v>33</v>
          </cell>
          <cell r="E651">
            <v>35</v>
          </cell>
          <cell r="F651">
            <v>0</v>
          </cell>
          <cell r="G651" t="str">
            <v>U</v>
          </cell>
          <cell r="H651">
            <v>130</v>
          </cell>
          <cell r="I651">
            <v>27</v>
          </cell>
          <cell r="J651">
            <v>0</v>
          </cell>
          <cell r="K651" t="str">
            <v>T</v>
          </cell>
          <cell r="L651">
            <v>9</v>
          </cell>
          <cell r="M651">
            <v>1</v>
          </cell>
        </row>
        <row r="652">
          <cell r="B652" t="str">
            <v>GADSDEN</v>
          </cell>
          <cell r="C652" t="str">
            <v>USA (AL)</v>
          </cell>
          <cell r="D652">
            <v>33</v>
          </cell>
          <cell r="E652">
            <v>58</v>
          </cell>
          <cell r="F652">
            <v>0</v>
          </cell>
          <cell r="G652" t="str">
            <v>U</v>
          </cell>
          <cell r="H652">
            <v>86</v>
          </cell>
          <cell r="I652">
            <v>5</v>
          </cell>
          <cell r="J652">
            <v>0</v>
          </cell>
          <cell r="K652" t="str">
            <v>B</v>
          </cell>
          <cell r="L652">
            <v>-6</v>
          </cell>
          <cell r="M652">
            <v>1</v>
          </cell>
        </row>
        <row r="653">
          <cell r="B653" t="str">
            <v>GAGNON</v>
          </cell>
          <cell r="C653" t="str">
            <v>CANADA</v>
          </cell>
          <cell r="D653">
            <v>51</v>
          </cell>
          <cell r="E653">
            <v>57</v>
          </cell>
          <cell r="F653">
            <v>0</v>
          </cell>
          <cell r="G653" t="str">
            <v>U</v>
          </cell>
          <cell r="H653">
            <v>68</v>
          </cell>
          <cell r="I653">
            <v>8</v>
          </cell>
          <cell r="J653">
            <v>0</v>
          </cell>
          <cell r="K653" t="str">
            <v>B</v>
          </cell>
          <cell r="L653">
            <v>-5</v>
          </cell>
          <cell r="M653">
            <v>1</v>
          </cell>
        </row>
        <row r="654">
          <cell r="B654" t="str">
            <v>GAINESVILLE</v>
          </cell>
          <cell r="C654" t="str">
            <v>USA (FL)</v>
          </cell>
          <cell r="D654">
            <v>29</v>
          </cell>
          <cell r="E654">
            <v>41</v>
          </cell>
          <cell r="F654">
            <v>0</v>
          </cell>
          <cell r="G654" t="str">
            <v>U</v>
          </cell>
          <cell r="H654">
            <v>82</v>
          </cell>
          <cell r="I654">
            <v>17</v>
          </cell>
          <cell r="J654">
            <v>0</v>
          </cell>
          <cell r="K654" t="str">
            <v>B</v>
          </cell>
          <cell r="L654">
            <v>-5</v>
          </cell>
          <cell r="M654">
            <v>1</v>
          </cell>
        </row>
        <row r="655">
          <cell r="B655" t="str">
            <v>GALENA</v>
          </cell>
          <cell r="C655" t="str">
            <v>USA (AK)</v>
          </cell>
          <cell r="D655">
            <v>64</v>
          </cell>
          <cell r="E655">
            <v>44</v>
          </cell>
          <cell r="F655">
            <v>0</v>
          </cell>
          <cell r="G655" t="str">
            <v>U</v>
          </cell>
          <cell r="H655">
            <v>156</v>
          </cell>
          <cell r="I655">
            <v>56</v>
          </cell>
          <cell r="J655">
            <v>0</v>
          </cell>
          <cell r="K655" t="str">
            <v>B</v>
          </cell>
          <cell r="L655">
            <v>-9</v>
          </cell>
          <cell r="M655">
            <v>1</v>
          </cell>
        </row>
        <row r="656">
          <cell r="B656" t="str">
            <v>GALESBURG</v>
          </cell>
          <cell r="C656" t="str">
            <v>USA (IL)</v>
          </cell>
          <cell r="D656">
            <v>40</v>
          </cell>
          <cell r="E656">
            <v>56</v>
          </cell>
          <cell r="F656">
            <v>0</v>
          </cell>
          <cell r="G656" t="str">
            <v>U</v>
          </cell>
          <cell r="H656">
            <v>90</v>
          </cell>
          <cell r="I656">
            <v>26</v>
          </cell>
          <cell r="J656">
            <v>0</v>
          </cell>
          <cell r="K656" t="str">
            <v>B</v>
          </cell>
          <cell r="L656">
            <v>-6</v>
          </cell>
          <cell r="M656">
            <v>1</v>
          </cell>
        </row>
        <row r="657">
          <cell r="B657" t="str">
            <v>GALLUP</v>
          </cell>
          <cell r="C657" t="str">
            <v>USA (NM)</v>
          </cell>
          <cell r="D657">
            <v>35</v>
          </cell>
          <cell r="E657">
            <v>31</v>
          </cell>
          <cell r="F657">
            <v>0</v>
          </cell>
          <cell r="G657" t="str">
            <v>U</v>
          </cell>
          <cell r="H657">
            <v>108</v>
          </cell>
          <cell r="I657">
            <v>47</v>
          </cell>
          <cell r="J657">
            <v>0</v>
          </cell>
          <cell r="K657" t="str">
            <v>B</v>
          </cell>
          <cell r="L657">
            <v>-7</v>
          </cell>
          <cell r="M657">
            <v>1</v>
          </cell>
        </row>
        <row r="658">
          <cell r="B658" t="str">
            <v>GALVESTON</v>
          </cell>
          <cell r="C658" t="str">
            <v>USA (TX)</v>
          </cell>
          <cell r="D658">
            <v>29</v>
          </cell>
          <cell r="E658">
            <v>16</v>
          </cell>
          <cell r="F658">
            <v>0</v>
          </cell>
          <cell r="G658" t="str">
            <v>U</v>
          </cell>
          <cell r="H658">
            <v>94</v>
          </cell>
          <cell r="I658">
            <v>52</v>
          </cell>
          <cell r="J658">
            <v>0</v>
          </cell>
          <cell r="K658" t="str">
            <v>B</v>
          </cell>
          <cell r="L658">
            <v>-6</v>
          </cell>
          <cell r="M658">
            <v>1</v>
          </cell>
        </row>
        <row r="659">
          <cell r="B659" t="str">
            <v>GANDER</v>
          </cell>
          <cell r="C659" t="str">
            <v>CANADA</v>
          </cell>
          <cell r="D659">
            <v>48</v>
          </cell>
          <cell r="E659">
            <v>57</v>
          </cell>
          <cell r="F659">
            <v>0</v>
          </cell>
          <cell r="G659" t="str">
            <v>U</v>
          </cell>
          <cell r="H659">
            <v>54</v>
          </cell>
          <cell r="I659">
            <v>34</v>
          </cell>
          <cell r="J659">
            <v>0</v>
          </cell>
          <cell r="K659" t="str">
            <v>B</v>
          </cell>
          <cell r="L659">
            <v>-3</v>
          </cell>
          <cell r="M659">
            <v>1</v>
          </cell>
        </row>
        <row r="660">
          <cell r="B660" t="str">
            <v>GAROUA</v>
          </cell>
          <cell r="C660" t="str">
            <v>CAMEROON</v>
          </cell>
          <cell r="D660">
            <v>9</v>
          </cell>
          <cell r="E660">
            <v>20</v>
          </cell>
          <cell r="F660">
            <v>0</v>
          </cell>
          <cell r="G660" t="str">
            <v>U</v>
          </cell>
          <cell r="H660">
            <v>13</v>
          </cell>
          <cell r="I660">
            <v>23</v>
          </cell>
          <cell r="J660">
            <v>0</v>
          </cell>
          <cell r="K660" t="str">
            <v>T</v>
          </cell>
          <cell r="L660">
            <v>1</v>
          </cell>
          <cell r="M660">
            <v>1</v>
          </cell>
        </row>
        <row r="661">
          <cell r="B661" t="str">
            <v>GARUT</v>
          </cell>
          <cell r="C661" t="str">
            <v>INDONESIA</v>
          </cell>
          <cell r="D661">
            <v>7</v>
          </cell>
          <cell r="E661">
            <v>13</v>
          </cell>
          <cell r="F661">
            <v>0</v>
          </cell>
          <cell r="G661" t="str">
            <v>S</v>
          </cell>
          <cell r="H661">
            <v>107</v>
          </cell>
          <cell r="I661">
            <v>54</v>
          </cell>
          <cell r="J661">
            <v>0</v>
          </cell>
          <cell r="K661" t="str">
            <v>T</v>
          </cell>
          <cell r="L661">
            <v>7</v>
          </cell>
          <cell r="M661">
            <v>10</v>
          </cell>
        </row>
        <row r="662">
          <cell r="B662" t="str">
            <v>GARY</v>
          </cell>
          <cell r="C662" t="str">
            <v>USA (IN)</v>
          </cell>
          <cell r="D662">
            <v>41</v>
          </cell>
          <cell r="E662">
            <v>37</v>
          </cell>
          <cell r="F662">
            <v>0</v>
          </cell>
          <cell r="G662" t="str">
            <v>U</v>
          </cell>
          <cell r="H662">
            <v>87</v>
          </cell>
          <cell r="I662">
            <v>25</v>
          </cell>
          <cell r="J662">
            <v>0</v>
          </cell>
          <cell r="K662" t="str">
            <v>B</v>
          </cell>
          <cell r="L662">
            <v>-5</v>
          </cell>
          <cell r="M662">
            <v>1</v>
          </cell>
        </row>
        <row r="663">
          <cell r="B663" t="str">
            <v>GASSIM</v>
          </cell>
          <cell r="C663" t="str">
            <v>SAUDI ARABIA</v>
          </cell>
          <cell r="D663">
            <v>26</v>
          </cell>
          <cell r="E663">
            <v>18</v>
          </cell>
          <cell r="F663">
            <v>0</v>
          </cell>
          <cell r="G663" t="str">
            <v>U</v>
          </cell>
          <cell r="H663">
            <v>43</v>
          </cell>
          <cell r="I663">
            <v>46</v>
          </cell>
          <cell r="J663">
            <v>0</v>
          </cell>
          <cell r="K663" t="str">
            <v>T</v>
          </cell>
          <cell r="L663">
            <v>3</v>
          </cell>
          <cell r="M663">
            <v>1</v>
          </cell>
        </row>
        <row r="664">
          <cell r="B664" t="str">
            <v>GATINEAU</v>
          </cell>
          <cell r="C664" t="str">
            <v>CANADA</v>
          </cell>
          <cell r="D664">
            <v>45</v>
          </cell>
          <cell r="E664">
            <v>27</v>
          </cell>
          <cell r="F664">
            <v>0</v>
          </cell>
          <cell r="G664" t="str">
            <v>U</v>
          </cell>
          <cell r="H664">
            <v>75</v>
          </cell>
          <cell r="I664">
            <v>40</v>
          </cell>
          <cell r="J664">
            <v>0</v>
          </cell>
          <cell r="K664" t="str">
            <v>B</v>
          </cell>
          <cell r="L664">
            <v>-5</v>
          </cell>
          <cell r="M664">
            <v>1</v>
          </cell>
        </row>
        <row r="665">
          <cell r="B665" t="str">
            <v>GAUHATI</v>
          </cell>
          <cell r="C665" t="str">
            <v>INDIA</v>
          </cell>
          <cell r="D665">
            <v>26</v>
          </cell>
          <cell r="E665">
            <v>6</v>
          </cell>
          <cell r="F665">
            <v>0</v>
          </cell>
          <cell r="G665" t="str">
            <v>U</v>
          </cell>
          <cell r="H665">
            <v>91</v>
          </cell>
          <cell r="I665">
            <v>35</v>
          </cell>
          <cell r="J665">
            <v>0</v>
          </cell>
          <cell r="K665" t="str">
            <v>T</v>
          </cell>
          <cell r="L665">
            <v>5</v>
          </cell>
          <cell r="M665">
            <v>1</v>
          </cell>
        </row>
        <row r="666">
          <cell r="B666" t="str">
            <v>GAVLE</v>
          </cell>
          <cell r="C666" t="str">
            <v>SWEDEN</v>
          </cell>
          <cell r="D666">
            <v>60</v>
          </cell>
          <cell r="E666">
            <v>36</v>
          </cell>
          <cell r="F666">
            <v>0</v>
          </cell>
          <cell r="G666" t="str">
            <v>U</v>
          </cell>
          <cell r="H666">
            <v>16</v>
          </cell>
          <cell r="I666">
            <v>57</v>
          </cell>
          <cell r="J666">
            <v>0</v>
          </cell>
          <cell r="K666" t="str">
            <v>T</v>
          </cell>
          <cell r="L666">
            <v>1</v>
          </cell>
          <cell r="M666">
            <v>1</v>
          </cell>
        </row>
        <row r="667">
          <cell r="B667" t="str">
            <v>GAYA</v>
          </cell>
          <cell r="C667" t="str">
            <v>INDIA</v>
          </cell>
          <cell r="D667">
            <v>24</v>
          </cell>
          <cell r="E667">
            <v>45</v>
          </cell>
          <cell r="F667">
            <v>0</v>
          </cell>
          <cell r="G667" t="str">
            <v>U</v>
          </cell>
          <cell r="H667">
            <v>84</v>
          </cell>
          <cell r="I667">
            <v>57</v>
          </cell>
          <cell r="J667">
            <v>0</v>
          </cell>
          <cell r="K667" t="str">
            <v>T</v>
          </cell>
          <cell r="L667">
            <v>5</v>
          </cell>
          <cell r="M667">
            <v>1</v>
          </cell>
        </row>
        <row r="668">
          <cell r="B668" t="str">
            <v>GAYLORD</v>
          </cell>
          <cell r="C668" t="str">
            <v>USA (MI)</v>
          </cell>
          <cell r="D668">
            <v>45</v>
          </cell>
          <cell r="E668">
            <v>1</v>
          </cell>
          <cell r="F668">
            <v>0</v>
          </cell>
          <cell r="G668" t="str">
            <v>U</v>
          </cell>
          <cell r="H668">
            <v>84</v>
          </cell>
          <cell r="I668">
            <v>42</v>
          </cell>
          <cell r="J668">
            <v>0</v>
          </cell>
          <cell r="K668" t="str">
            <v>B</v>
          </cell>
          <cell r="L668">
            <v>-5</v>
          </cell>
          <cell r="M668">
            <v>1</v>
          </cell>
        </row>
        <row r="669">
          <cell r="B669" t="str">
            <v>GAZIANTEP</v>
          </cell>
          <cell r="C669" t="str">
            <v>TURKEY</v>
          </cell>
          <cell r="D669">
            <v>36</v>
          </cell>
          <cell r="E669">
            <v>57</v>
          </cell>
          <cell r="F669">
            <v>0</v>
          </cell>
          <cell r="G669" t="str">
            <v>U</v>
          </cell>
          <cell r="H669">
            <v>37</v>
          </cell>
          <cell r="I669">
            <v>29</v>
          </cell>
          <cell r="J669">
            <v>0</v>
          </cell>
          <cell r="K669" t="str">
            <v>T</v>
          </cell>
          <cell r="L669">
            <v>3</v>
          </cell>
          <cell r="M669">
            <v>1</v>
          </cell>
        </row>
        <row r="670">
          <cell r="B670" t="str">
            <v>GDANSK</v>
          </cell>
          <cell r="C670" t="str">
            <v>POLAND</v>
          </cell>
          <cell r="D670">
            <v>54</v>
          </cell>
          <cell r="E670">
            <v>22</v>
          </cell>
          <cell r="F670">
            <v>0</v>
          </cell>
          <cell r="G670" t="str">
            <v>U</v>
          </cell>
          <cell r="H670">
            <v>18</v>
          </cell>
          <cell r="I670">
            <v>39</v>
          </cell>
          <cell r="J670">
            <v>0</v>
          </cell>
          <cell r="K670" t="str">
            <v>T</v>
          </cell>
          <cell r="L670">
            <v>1</v>
          </cell>
          <cell r="M670">
            <v>1</v>
          </cell>
        </row>
        <row r="671">
          <cell r="B671" t="str">
            <v>GEBANG AROSBAYA</v>
          </cell>
          <cell r="C671" t="str">
            <v>INDONESIA</v>
          </cell>
          <cell r="D671">
            <v>6</v>
          </cell>
          <cell r="E671">
            <v>59</v>
          </cell>
          <cell r="F671">
            <v>20.7</v>
          </cell>
          <cell r="G671" t="str">
            <v>S</v>
          </cell>
          <cell r="H671">
            <v>112</v>
          </cell>
          <cell r="I671">
            <v>47</v>
          </cell>
          <cell r="J671">
            <v>22.7</v>
          </cell>
          <cell r="K671" t="str">
            <v>T</v>
          </cell>
          <cell r="L671">
            <v>7</v>
          </cell>
          <cell r="M671">
            <v>1</v>
          </cell>
        </row>
        <row r="672">
          <cell r="B672" t="str">
            <v>GEMENA</v>
          </cell>
          <cell r="C672" t="str">
            <v>ZAIRE</v>
          </cell>
          <cell r="D672">
            <v>3</v>
          </cell>
          <cell r="E672">
            <v>14</v>
          </cell>
          <cell r="F672">
            <v>0</v>
          </cell>
          <cell r="G672" t="str">
            <v>U</v>
          </cell>
          <cell r="H672">
            <v>19</v>
          </cell>
          <cell r="I672">
            <v>46</v>
          </cell>
          <cell r="J672">
            <v>0</v>
          </cell>
          <cell r="K672" t="str">
            <v>T</v>
          </cell>
          <cell r="L672">
            <v>1</v>
          </cell>
          <cell r="M672">
            <v>1</v>
          </cell>
        </row>
        <row r="673">
          <cell r="B673" t="str">
            <v>GENEVA</v>
          </cell>
          <cell r="C673" t="str">
            <v>SWITZERLAND</v>
          </cell>
          <cell r="D673">
            <v>46</v>
          </cell>
          <cell r="E673">
            <v>14</v>
          </cell>
          <cell r="F673">
            <v>0</v>
          </cell>
          <cell r="G673" t="str">
            <v>U</v>
          </cell>
          <cell r="H673">
            <v>6</v>
          </cell>
          <cell r="I673">
            <v>7</v>
          </cell>
          <cell r="J673">
            <v>0</v>
          </cell>
          <cell r="K673" t="str">
            <v>T</v>
          </cell>
          <cell r="L673">
            <v>1</v>
          </cell>
          <cell r="M673">
            <v>1</v>
          </cell>
        </row>
        <row r="674">
          <cell r="B674" t="str">
            <v>GENOA</v>
          </cell>
          <cell r="C674" t="str">
            <v>ITALY</v>
          </cell>
          <cell r="D674">
            <v>44</v>
          </cell>
          <cell r="E674">
            <v>24</v>
          </cell>
          <cell r="F674">
            <v>0</v>
          </cell>
          <cell r="G674" t="str">
            <v>U</v>
          </cell>
          <cell r="H674">
            <v>8</v>
          </cell>
          <cell r="I674">
            <v>56</v>
          </cell>
          <cell r="J674">
            <v>0</v>
          </cell>
          <cell r="K674" t="str">
            <v>T</v>
          </cell>
          <cell r="L674">
            <v>1</v>
          </cell>
          <cell r="M674">
            <v>1</v>
          </cell>
        </row>
        <row r="675">
          <cell r="B675" t="str">
            <v>GENT</v>
          </cell>
          <cell r="C675" t="str">
            <v>BELGIUM</v>
          </cell>
          <cell r="D675">
            <v>51</v>
          </cell>
          <cell r="E675">
            <v>2</v>
          </cell>
          <cell r="F675">
            <v>0</v>
          </cell>
          <cell r="G675" t="str">
            <v>U</v>
          </cell>
          <cell r="H675">
            <v>3</v>
          </cell>
          <cell r="I675">
            <v>42</v>
          </cell>
          <cell r="J675">
            <v>0</v>
          </cell>
          <cell r="K675" t="str">
            <v>T</v>
          </cell>
          <cell r="L675">
            <v>3</v>
          </cell>
          <cell r="M675">
            <v>1</v>
          </cell>
        </row>
        <row r="676">
          <cell r="B676" t="str">
            <v>GEORGE</v>
          </cell>
          <cell r="C676" t="str">
            <v>SOUTH AFRICA</v>
          </cell>
          <cell r="D676">
            <v>33</v>
          </cell>
          <cell r="E676">
            <v>58</v>
          </cell>
          <cell r="F676">
            <v>0</v>
          </cell>
          <cell r="G676" t="str">
            <v>S</v>
          </cell>
          <cell r="H676">
            <v>22</v>
          </cell>
          <cell r="I676">
            <v>25</v>
          </cell>
          <cell r="J676">
            <v>0</v>
          </cell>
          <cell r="K676" t="str">
            <v>T</v>
          </cell>
          <cell r="L676">
            <v>2</v>
          </cell>
          <cell r="M676">
            <v>1</v>
          </cell>
        </row>
        <row r="677">
          <cell r="B677" t="str">
            <v>GEORGE TOWN</v>
          </cell>
          <cell r="C677" t="str">
            <v>MALAYSIA</v>
          </cell>
          <cell r="D677">
            <v>5</v>
          </cell>
          <cell r="E677">
            <v>25</v>
          </cell>
          <cell r="F677">
            <v>0</v>
          </cell>
          <cell r="G677" t="str">
            <v>U</v>
          </cell>
          <cell r="H677">
            <v>100</v>
          </cell>
          <cell r="I677">
            <v>15</v>
          </cell>
          <cell r="J677">
            <v>0</v>
          </cell>
          <cell r="K677" t="str">
            <v>T</v>
          </cell>
          <cell r="L677">
            <v>8</v>
          </cell>
          <cell r="M677">
            <v>1</v>
          </cell>
        </row>
        <row r="678">
          <cell r="B678" t="str">
            <v>GEORGETOWN</v>
          </cell>
          <cell r="C678" t="str">
            <v>GUYANA</v>
          </cell>
          <cell r="D678">
            <v>6</v>
          </cell>
          <cell r="E678">
            <v>30</v>
          </cell>
          <cell r="F678">
            <v>0</v>
          </cell>
          <cell r="G678" t="str">
            <v>U</v>
          </cell>
          <cell r="H678">
            <v>58</v>
          </cell>
          <cell r="I678">
            <v>15</v>
          </cell>
          <cell r="J678">
            <v>0</v>
          </cell>
          <cell r="K678" t="str">
            <v>B</v>
          </cell>
          <cell r="L678">
            <v>-3</v>
          </cell>
          <cell r="M678">
            <v>1</v>
          </cell>
        </row>
        <row r="679">
          <cell r="B679" t="str">
            <v>GEORGETOWN</v>
          </cell>
          <cell r="C679" t="str">
            <v>USA (DE)</v>
          </cell>
          <cell r="D679">
            <v>38</v>
          </cell>
          <cell r="E679">
            <v>41</v>
          </cell>
          <cell r="F679">
            <v>0</v>
          </cell>
          <cell r="G679" t="str">
            <v>U</v>
          </cell>
          <cell r="H679">
            <v>75</v>
          </cell>
          <cell r="I679">
            <v>21</v>
          </cell>
          <cell r="J679">
            <v>0</v>
          </cell>
          <cell r="K679" t="str">
            <v>B</v>
          </cell>
          <cell r="L679">
            <v>-5</v>
          </cell>
          <cell r="M679">
            <v>1</v>
          </cell>
        </row>
        <row r="680">
          <cell r="B680" t="str">
            <v>GEORGETOWN</v>
          </cell>
          <cell r="C680" t="str">
            <v>USA (SC)</v>
          </cell>
          <cell r="D680">
            <v>33</v>
          </cell>
          <cell r="E680">
            <v>19</v>
          </cell>
          <cell r="F680">
            <v>0</v>
          </cell>
          <cell r="G680" t="str">
            <v>U</v>
          </cell>
          <cell r="H680">
            <v>79</v>
          </cell>
          <cell r="I680">
            <v>19</v>
          </cell>
          <cell r="J680">
            <v>0</v>
          </cell>
          <cell r="K680" t="str">
            <v>B</v>
          </cell>
          <cell r="L680">
            <v>-5</v>
          </cell>
          <cell r="M680">
            <v>1</v>
          </cell>
        </row>
        <row r="681">
          <cell r="B681" t="str">
            <v>GERA</v>
          </cell>
          <cell r="C681" t="str">
            <v>GERMANY</v>
          </cell>
          <cell r="D681">
            <v>50</v>
          </cell>
          <cell r="E681">
            <v>51</v>
          </cell>
          <cell r="F681">
            <v>0</v>
          </cell>
          <cell r="G681" t="str">
            <v>U</v>
          </cell>
          <cell r="H681">
            <v>12</v>
          </cell>
          <cell r="I681">
            <v>11</v>
          </cell>
          <cell r="J681">
            <v>0</v>
          </cell>
          <cell r="K681" t="str">
            <v>T</v>
          </cell>
          <cell r="L681">
            <v>1</v>
          </cell>
          <cell r="M681">
            <v>1</v>
          </cell>
        </row>
        <row r="682">
          <cell r="B682" t="str">
            <v>GERALDTON</v>
          </cell>
          <cell r="C682" t="str">
            <v>AUSTRALIA</v>
          </cell>
          <cell r="D682">
            <v>28</v>
          </cell>
          <cell r="E682">
            <v>48</v>
          </cell>
          <cell r="F682">
            <v>0</v>
          </cell>
          <cell r="G682" t="str">
            <v>S</v>
          </cell>
          <cell r="H682">
            <v>114</v>
          </cell>
          <cell r="I682">
            <v>42</v>
          </cell>
          <cell r="J682">
            <v>0</v>
          </cell>
          <cell r="K682" t="str">
            <v>T</v>
          </cell>
          <cell r="L682">
            <v>8</v>
          </cell>
          <cell r="M682">
            <v>1</v>
          </cell>
        </row>
        <row r="683">
          <cell r="B683" t="str">
            <v>GERONA</v>
          </cell>
          <cell r="C683" t="str">
            <v>SPAIN</v>
          </cell>
          <cell r="D683">
            <v>41</v>
          </cell>
          <cell r="E683">
            <v>55</v>
          </cell>
          <cell r="F683">
            <v>0</v>
          </cell>
          <cell r="G683" t="str">
            <v>U</v>
          </cell>
          <cell r="H683">
            <v>2</v>
          </cell>
          <cell r="I683">
            <v>46</v>
          </cell>
          <cell r="J683">
            <v>0</v>
          </cell>
          <cell r="K683" t="str">
            <v>T</v>
          </cell>
          <cell r="L683">
            <v>1</v>
          </cell>
          <cell r="M683">
            <v>1</v>
          </cell>
        </row>
        <row r="684">
          <cell r="B684" t="str">
            <v>GHARANDAL</v>
          </cell>
          <cell r="C684" t="str">
            <v>JORDAN</v>
          </cell>
          <cell r="D684">
            <v>30</v>
          </cell>
          <cell r="E684">
            <v>5</v>
          </cell>
          <cell r="F684">
            <v>0</v>
          </cell>
          <cell r="G684" t="str">
            <v>U</v>
          </cell>
          <cell r="H684">
            <v>35</v>
          </cell>
          <cell r="I684">
            <v>13</v>
          </cell>
          <cell r="J684">
            <v>0</v>
          </cell>
          <cell r="K684" t="str">
            <v>T</v>
          </cell>
          <cell r="L684">
            <v>2</v>
          </cell>
          <cell r="M684">
            <v>300</v>
          </cell>
        </row>
        <row r="685">
          <cell r="B685" t="str">
            <v>GHARDAIA</v>
          </cell>
          <cell r="C685" t="str">
            <v>ALGERIA</v>
          </cell>
          <cell r="D685">
            <v>32</v>
          </cell>
          <cell r="E685">
            <v>23</v>
          </cell>
          <cell r="F685">
            <v>0</v>
          </cell>
          <cell r="G685" t="str">
            <v>U</v>
          </cell>
          <cell r="H685">
            <v>3</v>
          </cell>
          <cell r="I685">
            <v>48</v>
          </cell>
          <cell r="J685">
            <v>0</v>
          </cell>
          <cell r="K685" t="str">
            <v>T</v>
          </cell>
          <cell r="L685">
            <v>1</v>
          </cell>
          <cell r="M685">
            <v>1</v>
          </cell>
        </row>
        <row r="686">
          <cell r="B686" t="str">
            <v>GHAT</v>
          </cell>
          <cell r="C686" t="str">
            <v>LIBYA</v>
          </cell>
          <cell r="D686">
            <v>24</v>
          </cell>
          <cell r="E686">
            <v>57</v>
          </cell>
          <cell r="F686">
            <v>0</v>
          </cell>
          <cell r="G686" t="str">
            <v>U</v>
          </cell>
          <cell r="H686">
            <v>10</v>
          </cell>
          <cell r="I686">
            <v>10</v>
          </cell>
          <cell r="J686">
            <v>0</v>
          </cell>
          <cell r="K686" t="str">
            <v>T</v>
          </cell>
          <cell r="L686">
            <v>2</v>
          </cell>
          <cell r="M686">
            <v>1</v>
          </cell>
        </row>
        <row r="687">
          <cell r="B687" t="str">
            <v>GILLETTE</v>
          </cell>
          <cell r="C687" t="str">
            <v>USA (WY)</v>
          </cell>
          <cell r="D687">
            <v>44</v>
          </cell>
          <cell r="E687">
            <v>21</v>
          </cell>
          <cell r="F687">
            <v>0</v>
          </cell>
          <cell r="G687" t="str">
            <v>U</v>
          </cell>
          <cell r="H687">
            <v>105</v>
          </cell>
          <cell r="I687">
            <v>32</v>
          </cell>
          <cell r="J687">
            <v>0</v>
          </cell>
          <cell r="K687" t="str">
            <v>B</v>
          </cell>
          <cell r="L687">
            <v>-7</v>
          </cell>
          <cell r="M687">
            <v>1</v>
          </cell>
        </row>
        <row r="688">
          <cell r="B688" t="str">
            <v>GIZA</v>
          </cell>
          <cell r="C688" t="str">
            <v>EGYPT</v>
          </cell>
          <cell r="D688">
            <v>30</v>
          </cell>
          <cell r="E688">
            <v>1</v>
          </cell>
          <cell r="F688">
            <v>0</v>
          </cell>
          <cell r="G688" t="str">
            <v>U</v>
          </cell>
          <cell r="H688">
            <v>31</v>
          </cell>
          <cell r="I688">
            <v>10</v>
          </cell>
          <cell r="J688">
            <v>0</v>
          </cell>
          <cell r="K688" t="str">
            <v>T</v>
          </cell>
          <cell r="L688">
            <v>2</v>
          </cell>
          <cell r="M688">
            <v>1</v>
          </cell>
        </row>
        <row r="689">
          <cell r="B689" t="str">
            <v>GIZAN</v>
          </cell>
          <cell r="C689" t="str">
            <v>SAUDI ARABIA</v>
          </cell>
          <cell r="D689">
            <v>16</v>
          </cell>
          <cell r="E689">
            <v>52</v>
          </cell>
          <cell r="F689">
            <v>0</v>
          </cell>
          <cell r="G689" t="str">
            <v>U</v>
          </cell>
          <cell r="H689">
            <v>42</v>
          </cell>
          <cell r="I689">
            <v>35</v>
          </cell>
          <cell r="J689">
            <v>0</v>
          </cell>
          <cell r="K689" t="str">
            <v>T</v>
          </cell>
          <cell r="L689">
            <v>3</v>
          </cell>
          <cell r="M689">
            <v>1</v>
          </cell>
        </row>
        <row r="690">
          <cell r="B690" t="str">
            <v>GLADWIN</v>
          </cell>
          <cell r="C690" t="str">
            <v>USA (MI)</v>
          </cell>
          <cell r="D690">
            <v>43</v>
          </cell>
          <cell r="E690">
            <v>58</v>
          </cell>
          <cell r="F690">
            <v>0</v>
          </cell>
          <cell r="G690" t="str">
            <v>U</v>
          </cell>
          <cell r="H690">
            <v>84</v>
          </cell>
          <cell r="I690">
            <v>28</v>
          </cell>
          <cell r="J690">
            <v>0</v>
          </cell>
          <cell r="K690" t="str">
            <v>B</v>
          </cell>
          <cell r="L690">
            <v>-5</v>
          </cell>
          <cell r="M690">
            <v>1</v>
          </cell>
        </row>
        <row r="691">
          <cell r="B691" t="str">
            <v>GLAGAH</v>
          </cell>
          <cell r="C691" t="str">
            <v>INDONESIA</v>
          </cell>
          <cell r="D691">
            <v>7</v>
          </cell>
          <cell r="E691">
            <v>4</v>
          </cell>
          <cell r="F691">
            <v>49</v>
          </cell>
          <cell r="G691" t="str">
            <v>S</v>
          </cell>
          <cell r="H691">
            <v>112</v>
          </cell>
          <cell r="I691">
            <v>29</v>
          </cell>
          <cell r="J691">
            <v>34</v>
          </cell>
          <cell r="K691" t="str">
            <v>T</v>
          </cell>
          <cell r="L691">
            <v>7</v>
          </cell>
          <cell r="M691">
            <v>10</v>
          </cell>
        </row>
        <row r="692">
          <cell r="B692" t="str">
            <v>GLAGAH LAMONGAN</v>
          </cell>
          <cell r="C692" t="str">
            <v>INDONESIA</v>
          </cell>
          <cell r="D692">
            <v>7</v>
          </cell>
          <cell r="E692">
            <v>4</v>
          </cell>
          <cell r="F692">
            <v>49</v>
          </cell>
          <cell r="G692" t="str">
            <v>S</v>
          </cell>
          <cell r="H692">
            <v>112</v>
          </cell>
          <cell r="I692">
            <v>29</v>
          </cell>
          <cell r="J692">
            <v>34</v>
          </cell>
          <cell r="K692" t="str">
            <v>T</v>
          </cell>
          <cell r="L692">
            <v>7</v>
          </cell>
          <cell r="M692">
            <v>10</v>
          </cell>
        </row>
        <row r="693">
          <cell r="B693" t="str">
            <v>GLASGOW</v>
          </cell>
          <cell r="C693" t="str">
            <v>UK</v>
          </cell>
          <cell r="D693">
            <v>55</v>
          </cell>
          <cell r="E693">
            <v>52</v>
          </cell>
          <cell r="F693">
            <v>0</v>
          </cell>
          <cell r="G693" t="str">
            <v>U</v>
          </cell>
          <cell r="H693">
            <v>4</v>
          </cell>
          <cell r="I693">
            <v>26</v>
          </cell>
          <cell r="J693">
            <v>0</v>
          </cell>
          <cell r="K693" t="str">
            <v>B</v>
          </cell>
          <cell r="L693">
            <v>0</v>
          </cell>
          <cell r="M693">
            <v>1</v>
          </cell>
        </row>
        <row r="694">
          <cell r="B694" t="str">
            <v>GLASGOW</v>
          </cell>
          <cell r="C694" t="str">
            <v>USA (MT)</v>
          </cell>
          <cell r="D694">
            <v>48</v>
          </cell>
          <cell r="E694">
            <v>13</v>
          </cell>
          <cell r="F694">
            <v>0</v>
          </cell>
          <cell r="G694" t="str">
            <v>U</v>
          </cell>
          <cell r="H694">
            <v>106</v>
          </cell>
          <cell r="I694">
            <v>37</v>
          </cell>
          <cell r="J694">
            <v>0</v>
          </cell>
          <cell r="K694" t="str">
            <v>B</v>
          </cell>
          <cell r="L694">
            <v>-7</v>
          </cell>
          <cell r="M694">
            <v>1</v>
          </cell>
        </row>
        <row r="695">
          <cell r="B695" t="str">
            <v>GLENDIVE</v>
          </cell>
          <cell r="C695" t="str">
            <v>USA (MT)</v>
          </cell>
          <cell r="D695">
            <v>47</v>
          </cell>
          <cell r="E695">
            <v>8</v>
          </cell>
          <cell r="F695">
            <v>0</v>
          </cell>
          <cell r="G695" t="str">
            <v>U</v>
          </cell>
          <cell r="H695">
            <v>104</v>
          </cell>
          <cell r="I695">
            <v>48</v>
          </cell>
          <cell r="J695">
            <v>0</v>
          </cell>
          <cell r="K695" t="str">
            <v>B</v>
          </cell>
          <cell r="L695">
            <v>-7</v>
          </cell>
          <cell r="M695">
            <v>1</v>
          </cell>
        </row>
        <row r="696">
          <cell r="B696" t="str">
            <v>GLENS FALLS</v>
          </cell>
          <cell r="C696" t="str">
            <v>USA (NY)</v>
          </cell>
          <cell r="D696">
            <v>43</v>
          </cell>
          <cell r="E696">
            <v>21</v>
          </cell>
          <cell r="F696">
            <v>0</v>
          </cell>
          <cell r="G696" t="str">
            <v>U</v>
          </cell>
          <cell r="H696">
            <v>73</v>
          </cell>
          <cell r="I696">
            <v>37</v>
          </cell>
          <cell r="J696">
            <v>0</v>
          </cell>
          <cell r="K696" t="str">
            <v>B</v>
          </cell>
          <cell r="L696">
            <v>-5</v>
          </cell>
          <cell r="M696">
            <v>1</v>
          </cell>
        </row>
        <row r="697">
          <cell r="B697" t="str">
            <v>GLENVIEW</v>
          </cell>
          <cell r="C697" t="str">
            <v>USA (IL)</v>
          </cell>
          <cell r="D697">
            <v>42</v>
          </cell>
          <cell r="E697">
            <v>5</v>
          </cell>
          <cell r="F697">
            <v>0</v>
          </cell>
          <cell r="G697" t="str">
            <v>U</v>
          </cell>
          <cell r="H697">
            <v>87</v>
          </cell>
          <cell r="I697">
            <v>49</v>
          </cell>
          <cell r="J697">
            <v>0</v>
          </cell>
          <cell r="K697" t="str">
            <v>B</v>
          </cell>
          <cell r="L697">
            <v>-6</v>
          </cell>
          <cell r="M697">
            <v>1</v>
          </cell>
        </row>
        <row r="698">
          <cell r="B698" t="str">
            <v>GOETTINGEN</v>
          </cell>
          <cell r="C698" t="str">
            <v>GERMANY</v>
          </cell>
          <cell r="D698">
            <v>51</v>
          </cell>
          <cell r="E698">
            <v>32</v>
          </cell>
          <cell r="F698">
            <v>0</v>
          </cell>
          <cell r="G698" t="str">
            <v>U</v>
          </cell>
          <cell r="H698">
            <v>9</v>
          </cell>
          <cell r="I698">
            <v>55</v>
          </cell>
          <cell r="J698">
            <v>0</v>
          </cell>
          <cell r="K698" t="str">
            <v>T</v>
          </cell>
          <cell r="L698">
            <v>1</v>
          </cell>
          <cell r="M698">
            <v>1</v>
          </cell>
        </row>
        <row r="699">
          <cell r="B699" t="str">
            <v>GOIANIA</v>
          </cell>
          <cell r="C699" t="str">
            <v>BRAZIL</v>
          </cell>
          <cell r="D699">
            <v>16</v>
          </cell>
          <cell r="E699">
            <v>38</v>
          </cell>
          <cell r="F699">
            <v>0</v>
          </cell>
          <cell r="G699" t="str">
            <v>S</v>
          </cell>
          <cell r="H699">
            <v>49</v>
          </cell>
          <cell r="I699">
            <v>13</v>
          </cell>
          <cell r="J699">
            <v>0</v>
          </cell>
          <cell r="K699" t="str">
            <v>B</v>
          </cell>
          <cell r="L699">
            <v>-3</v>
          </cell>
          <cell r="M699">
            <v>1</v>
          </cell>
        </row>
        <row r="700">
          <cell r="B700" t="str">
            <v>GOLDSBORO</v>
          </cell>
          <cell r="C700" t="str">
            <v>USA (NC)</v>
          </cell>
          <cell r="D700">
            <v>35</v>
          </cell>
          <cell r="E700">
            <v>20</v>
          </cell>
          <cell r="F700">
            <v>0</v>
          </cell>
          <cell r="G700" t="str">
            <v>U</v>
          </cell>
          <cell r="H700">
            <v>77</v>
          </cell>
          <cell r="I700">
            <v>58</v>
          </cell>
          <cell r="J700">
            <v>0</v>
          </cell>
          <cell r="K700" t="str">
            <v>B</v>
          </cell>
          <cell r="L700">
            <v>-5</v>
          </cell>
          <cell r="M700">
            <v>1</v>
          </cell>
        </row>
        <row r="701">
          <cell r="B701" t="str">
            <v>GOMA</v>
          </cell>
          <cell r="C701" t="str">
            <v>ZAIRE</v>
          </cell>
          <cell r="D701">
            <v>1</v>
          </cell>
          <cell r="E701">
            <v>40</v>
          </cell>
          <cell r="F701">
            <v>0</v>
          </cell>
          <cell r="G701" t="str">
            <v>S</v>
          </cell>
          <cell r="H701">
            <v>29</v>
          </cell>
          <cell r="I701">
            <v>14</v>
          </cell>
          <cell r="J701">
            <v>0</v>
          </cell>
          <cell r="K701" t="str">
            <v>T</v>
          </cell>
          <cell r="L701">
            <v>1</v>
          </cell>
          <cell r="M701">
            <v>1</v>
          </cell>
        </row>
        <row r="702">
          <cell r="B702" t="str">
            <v>GOMBONG</v>
          </cell>
          <cell r="C702" t="str">
            <v>INDONESIA</v>
          </cell>
          <cell r="D702">
            <v>7</v>
          </cell>
          <cell r="E702">
            <v>35</v>
          </cell>
          <cell r="F702">
            <v>0</v>
          </cell>
          <cell r="G702" t="str">
            <v>S</v>
          </cell>
          <cell r="H702">
            <v>109</v>
          </cell>
          <cell r="I702">
            <v>31</v>
          </cell>
          <cell r="J702">
            <v>0</v>
          </cell>
          <cell r="K702" t="str">
            <v>T</v>
          </cell>
          <cell r="L702">
            <v>7</v>
          </cell>
          <cell r="M702">
            <v>10</v>
          </cell>
        </row>
        <row r="703">
          <cell r="B703" t="str">
            <v>GOODLAND</v>
          </cell>
          <cell r="C703" t="str">
            <v>USA (KS)</v>
          </cell>
          <cell r="D703">
            <v>39</v>
          </cell>
          <cell r="E703">
            <v>22</v>
          </cell>
          <cell r="F703">
            <v>0</v>
          </cell>
          <cell r="G703" t="str">
            <v>U</v>
          </cell>
          <cell r="H703">
            <v>101</v>
          </cell>
          <cell r="I703">
            <v>42</v>
          </cell>
          <cell r="J703">
            <v>0</v>
          </cell>
          <cell r="K703" t="str">
            <v>B</v>
          </cell>
          <cell r="L703">
            <v>-6</v>
          </cell>
          <cell r="M703">
            <v>1</v>
          </cell>
        </row>
        <row r="704">
          <cell r="B704" t="str">
            <v>GOODYEAR</v>
          </cell>
          <cell r="C704" t="str">
            <v>USA (AZ)</v>
          </cell>
          <cell r="D704">
            <v>33</v>
          </cell>
          <cell r="E704">
            <v>25</v>
          </cell>
          <cell r="F704">
            <v>0</v>
          </cell>
          <cell r="G704" t="str">
            <v>U</v>
          </cell>
          <cell r="H704">
            <v>112</v>
          </cell>
          <cell r="I704">
            <v>22</v>
          </cell>
          <cell r="J704">
            <v>0</v>
          </cell>
          <cell r="K704" t="str">
            <v>B</v>
          </cell>
          <cell r="L704">
            <v>-7</v>
          </cell>
          <cell r="M704">
            <v>1</v>
          </cell>
        </row>
        <row r="705">
          <cell r="B705" t="str">
            <v>GOOSE BAY</v>
          </cell>
          <cell r="C705" t="str">
            <v>CANADA</v>
          </cell>
          <cell r="D705">
            <v>53</v>
          </cell>
          <cell r="E705">
            <v>19</v>
          </cell>
          <cell r="F705">
            <v>0</v>
          </cell>
          <cell r="G705" t="str">
            <v>U</v>
          </cell>
          <cell r="H705">
            <v>60</v>
          </cell>
          <cell r="I705">
            <v>25</v>
          </cell>
          <cell r="J705">
            <v>0</v>
          </cell>
          <cell r="K705" t="str">
            <v>B</v>
          </cell>
          <cell r="L705">
            <v>-4</v>
          </cell>
          <cell r="M705">
            <v>1</v>
          </cell>
        </row>
        <row r="706">
          <cell r="B706" t="str">
            <v>GORE BAY</v>
          </cell>
          <cell r="C706" t="str">
            <v>CANADA</v>
          </cell>
          <cell r="D706">
            <v>45</v>
          </cell>
          <cell r="E706">
            <v>53</v>
          </cell>
          <cell r="F706">
            <v>0</v>
          </cell>
          <cell r="G706" t="str">
            <v>U</v>
          </cell>
          <cell r="H706">
            <v>82</v>
          </cell>
          <cell r="I706">
            <v>34</v>
          </cell>
          <cell r="J706">
            <v>0</v>
          </cell>
          <cell r="K706" t="str">
            <v>B</v>
          </cell>
          <cell r="L706">
            <v>-5</v>
          </cell>
          <cell r="M706">
            <v>1</v>
          </cell>
        </row>
        <row r="707">
          <cell r="B707" t="str">
            <v>GORONTALO</v>
          </cell>
          <cell r="C707" t="str">
            <v>INDONESIA</v>
          </cell>
          <cell r="D707">
            <v>0</v>
          </cell>
          <cell r="E707">
            <v>34</v>
          </cell>
          <cell r="F707">
            <v>0</v>
          </cell>
          <cell r="G707" t="str">
            <v>U</v>
          </cell>
          <cell r="H707">
            <v>123</v>
          </cell>
          <cell r="I707">
            <v>5</v>
          </cell>
          <cell r="J707">
            <v>0</v>
          </cell>
          <cell r="K707" t="str">
            <v>T</v>
          </cell>
          <cell r="L707">
            <v>8</v>
          </cell>
          <cell r="M707">
            <v>10</v>
          </cell>
        </row>
        <row r="708">
          <cell r="B708" t="str">
            <v>GOTHENBURG</v>
          </cell>
          <cell r="C708" t="str">
            <v>SWEDEN</v>
          </cell>
          <cell r="D708">
            <v>57</v>
          </cell>
          <cell r="E708">
            <v>40</v>
          </cell>
          <cell r="F708">
            <v>0</v>
          </cell>
          <cell r="G708" t="str">
            <v>U</v>
          </cell>
          <cell r="H708">
            <v>12</v>
          </cell>
          <cell r="I708">
            <v>17</v>
          </cell>
          <cell r="J708">
            <v>0</v>
          </cell>
          <cell r="K708" t="str">
            <v>T</v>
          </cell>
          <cell r="L708">
            <v>1</v>
          </cell>
          <cell r="M708">
            <v>1</v>
          </cell>
        </row>
        <row r="709">
          <cell r="B709" t="str">
            <v>GRAJAKAN</v>
          </cell>
          <cell r="C709" t="str">
            <v>INDONESIA</v>
          </cell>
          <cell r="D709">
            <v>8</v>
          </cell>
          <cell r="E709">
            <v>35</v>
          </cell>
          <cell r="F709">
            <v>0</v>
          </cell>
          <cell r="G709" t="str">
            <v>S</v>
          </cell>
          <cell r="H709">
            <v>114</v>
          </cell>
          <cell r="I709">
            <v>13</v>
          </cell>
          <cell r="J709">
            <v>0</v>
          </cell>
          <cell r="K709" t="str">
            <v>T</v>
          </cell>
          <cell r="L709">
            <v>7</v>
          </cell>
          <cell r="M709">
            <v>10</v>
          </cell>
        </row>
        <row r="710">
          <cell r="B710" t="str">
            <v>GRAN CANARIA</v>
          </cell>
          <cell r="C710" t="str">
            <v>SPAIN</v>
          </cell>
          <cell r="D710">
            <v>27</v>
          </cell>
          <cell r="E710">
            <v>56</v>
          </cell>
          <cell r="F710">
            <v>0</v>
          </cell>
          <cell r="G710" t="str">
            <v>U</v>
          </cell>
          <cell r="H710">
            <v>15</v>
          </cell>
          <cell r="I710">
            <v>23</v>
          </cell>
          <cell r="J710">
            <v>0</v>
          </cell>
          <cell r="K710" t="str">
            <v>B</v>
          </cell>
          <cell r="L710">
            <v>1</v>
          </cell>
          <cell r="M710">
            <v>1</v>
          </cell>
        </row>
        <row r="711">
          <cell r="B711" t="str">
            <v>GRANADA</v>
          </cell>
          <cell r="C711" t="str">
            <v>SPAIN</v>
          </cell>
          <cell r="D711">
            <v>37</v>
          </cell>
          <cell r="E711">
            <v>11</v>
          </cell>
          <cell r="F711">
            <v>0</v>
          </cell>
          <cell r="G711" t="str">
            <v>U</v>
          </cell>
          <cell r="H711">
            <v>3</v>
          </cell>
          <cell r="I711">
            <v>47</v>
          </cell>
          <cell r="J711">
            <v>0</v>
          </cell>
          <cell r="K711" t="str">
            <v>B</v>
          </cell>
          <cell r="L711">
            <v>1</v>
          </cell>
          <cell r="M711">
            <v>1</v>
          </cell>
        </row>
        <row r="712">
          <cell r="B712" t="str">
            <v>GRAND CANYON</v>
          </cell>
          <cell r="C712" t="str">
            <v>USA (AZ)</v>
          </cell>
          <cell r="D712">
            <v>35</v>
          </cell>
          <cell r="E712">
            <v>57</v>
          </cell>
          <cell r="F712">
            <v>0</v>
          </cell>
          <cell r="G712" t="str">
            <v>U</v>
          </cell>
          <cell r="H712">
            <v>112</v>
          </cell>
          <cell r="I712">
            <v>9</v>
          </cell>
          <cell r="J712">
            <v>0</v>
          </cell>
          <cell r="K712" t="str">
            <v>B</v>
          </cell>
          <cell r="L712">
            <v>-7</v>
          </cell>
          <cell r="M712">
            <v>1</v>
          </cell>
        </row>
        <row r="713">
          <cell r="B713" t="str">
            <v>GRAND FORKS</v>
          </cell>
          <cell r="C713" t="str">
            <v>USA (ND)</v>
          </cell>
          <cell r="D713">
            <v>47</v>
          </cell>
          <cell r="E713">
            <v>57</v>
          </cell>
          <cell r="F713">
            <v>0</v>
          </cell>
          <cell r="G713" t="str">
            <v>U</v>
          </cell>
          <cell r="H713">
            <v>97</v>
          </cell>
          <cell r="I713">
            <v>11</v>
          </cell>
          <cell r="J713">
            <v>0</v>
          </cell>
          <cell r="K713" t="str">
            <v>B</v>
          </cell>
          <cell r="L713">
            <v>-6</v>
          </cell>
          <cell r="M713">
            <v>1</v>
          </cell>
        </row>
        <row r="714">
          <cell r="B714" t="str">
            <v>GRAND ISLAND</v>
          </cell>
          <cell r="C714" t="str">
            <v>USA (NE)</v>
          </cell>
          <cell r="D714">
            <v>40</v>
          </cell>
          <cell r="E714">
            <v>58</v>
          </cell>
          <cell r="F714">
            <v>0</v>
          </cell>
          <cell r="G714" t="str">
            <v>U</v>
          </cell>
          <cell r="H714">
            <v>98</v>
          </cell>
          <cell r="I714">
            <v>18</v>
          </cell>
          <cell r="J714">
            <v>0</v>
          </cell>
          <cell r="K714" t="str">
            <v>B</v>
          </cell>
          <cell r="L714">
            <v>-6</v>
          </cell>
          <cell r="M714">
            <v>1</v>
          </cell>
        </row>
        <row r="715">
          <cell r="B715" t="str">
            <v>GRAND JUNCTION</v>
          </cell>
          <cell r="C715" t="str">
            <v>USA (CO)</v>
          </cell>
          <cell r="D715">
            <v>39</v>
          </cell>
          <cell r="E715">
            <v>7</v>
          </cell>
          <cell r="F715">
            <v>0</v>
          </cell>
          <cell r="G715" t="str">
            <v>U</v>
          </cell>
          <cell r="H715">
            <v>108</v>
          </cell>
          <cell r="I715">
            <v>31</v>
          </cell>
          <cell r="J715">
            <v>0</v>
          </cell>
          <cell r="K715" t="str">
            <v>B</v>
          </cell>
          <cell r="L715">
            <v>-7</v>
          </cell>
          <cell r="M715">
            <v>1</v>
          </cell>
        </row>
        <row r="716">
          <cell r="B716" t="str">
            <v>GRAND RAPIDS</v>
          </cell>
          <cell r="C716" t="str">
            <v>USA (MI)</v>
          </cell>
          <cell r="D716">
            <v>42</v>
          </cell>
          <cell r="E716">
            <v>53</v>
          </cell>
          <cell r="F716">
            <v>0</v>
          </cell>
          <cell r="G716" t="str">
            <v>U</v>
          </cell>
          <cell r="H716">
            <v>85</v>
          </cell>
          <cell r="I716">
            <v>31</v>
          </cell>
          <cell r="J716">
            <v>0</v>
          </cell>
          <cell r="K716" t="str">
            <v>B</v>
          </cell>
          <cell r="L716">
            <v>-5</v>
          </cell>
          <cell r="M716">
            <v>1</v>
          </cell>
        </row>
        <row r="717">
          <cell r="B717" t="str">
            <v>GRAND RAPIDS</v>
          </cell>
          <cell r="C717" t="str">
            <v>USA (MN)</v>
          </cell>
          <cell r="D717">
            <v>47</v>
          </cell>
          <cell r="E717">
            <v>13</v>
          </cell>
          <cell r="F717">
            <v>0</v>
          </cell>
          <cell r="G717" t="str">
            <v>U</v>
          </cell>
          <cell r="H717">
            <v>93</v>
          </cell>
          <cell r="I717">
            <v>31</v>
          </cell>
          <cell r="J717">
            <v>0</v>
          </cell>
          <cell r="K717" t="str">
            <v>B</v>
          </cell>
          <cell r="L717">
            <v>-6</v>
          </cell>
          <cell r="M717">
            <v>1</v>
          </cell>
        </row>
        <row r="718">
          <cell r="B718" t="str">
            <v>GRANDE PRAIRIE</v>
          </cell>
          <cell r="C718" t="str">
            <v>CANADA</v>
          </cell>
          <cell r="D718">
            <v>55</v>
          </cell>
          <cell r="E718">
            <v>11</v>
          </cell>
          <cell r="F718">
            <v>0</v>
          </cell>
          <cell r="G718" t="str">
            <v>U</v>
          </cell>
          <cell r="H718">
            <v>118</v>
          </cell>
          <cell r="I718">
            <v>53</v>
          </cell>
          <cell r="J718">
            <v>0</v>
          </cell>
          <cell r="K718" t="str">
            <v>B</v>
          </cell>
          <cell r="L718">
            <v>-7</v>
          </cell>
          <cell r="M718">
            <v>1</v>
          </cell>
        </row>
        <row r="719">
          <cell r="B719" t="str">
            <v>GRANDVIEW</v>
          </cell>
          <cell r="C719" t="str">
            <v>USA (MO)</v>
          </cell>
          <cell r="D719">
            <v>38</v>
          </cell>
          <cell r="E719">
            <v>51</v>
          </cell>
          <cell r="F719">
            <v>0</v>
          </cell>
          <cell r="G719" t="str">
            <v>U</v>
          </cell>
          <cell r="H719">
            <v>94</v>
          </cell>
          <cell r="I719">
            <v>34</v>
          </cell>
          <cell r="J719">
            <v>0</v>
          </cell>
          <cell r="K719" t="str">
            <v>B</v>
          </cell>
          <cell r="L719">
            <v>-6</v>
          </cell>
          <cell r="M719">
            <v>1</v>
          </cell>
        </row>
        <row r="720">
          <cell r="B720" t="str">
            <v>GRAZ</v>
          </cell>
          <cell r="C720" t="str">
            <v>AUSTRIA</v>
          </cell>
          <cell r="D720">
            <v>46</v>
          </cell>
          <cell r="E720">
            <v>60</v>
          </cell>
          <cell r="F720">
            <v>0</v>
          </cell>
          <cell r="G720" t="str">
            <v>U</v>
          </cell>
          <cell r="H720">
            <v>15</v>
          </cell>
          <cell r="I720">
            <v>26</v>
          </cell>
          <cell r="J720">
            <v>0</v>
          </cell>
          <cell r="K720" t="str">
            <v>T</v>
          </cell>
          <cell r="L720">
            <v>1</v>
          </cell>
          <cell r="M720">
            <v>1</v>
          </cell>
        </row>
        <row r="721">
          <cell r="B721" t="str">
            <v>GREAT BEND</v>
          </cell>
          <cell r="C721" t="str">
            <v>USA (KS)</v>
          </cell>
          <cell r="D721">
            <v>38</v>
          </cell>
          <cell r="E721">
            <v>21</v>
          </cell>
          <cell r="F721">
            <v>0</v>
          </cell>
          <cell r="G721" t="str">
            <v>U</v>
          </cell>
          <cell r="H721">
            <v>98</v>
          </cell>
          <cell r="I721">
            <v>52</v>
          </cell>
          <cell r="J721">
            <v>0</v>
          </cell>
          <cell r="K721" t="str">
            <v>B</v>
          </cell>
          <cell r="L721">
            <v>-6</v>
          </cell>
          <cell r="M721">
            <v>1</v>
          </cell>
        </row>
        <row r="722">
          <cell r="B722" t="str">
            <v>GREAT FALLS</v>
          </cell>
          <cell r="C722" t="str">
            <v>USA (MT)</v>
          </cell>
          <cell r="D722">
            <v>47</v>
          </cell>
          <cell r="E722">
            <v>29</v>
          </cell>
          <cell r="F722">
            <v>0</v>
          </cell>
          <cell r="G722" t="str">
            <v>U</v>
          </cell>
          <cell r="H722">
            <v>111</v>
          </cell>
          <cell r="I722">
            <v>22</v>
          </cell>
          <cell r="J722">
            <v>0</v>
          </cell>
          <cell r="K722" t="str">
            <v>B</v>
          </cell>
          <cell r="L722">
            <v>-7</v>
          </cell>
          <cell r="M722">
            <v>1</v>
          </cell>
        </row>
        <row r="723">
          <cell r="B723" t="str">
            <v>GREELEY</v>
          </cell>
          <cell r="C723" t="str">
            <v>USA (CO)</v>
          </cell>
          <cell r="D723">
            <v>40</v>
          </cell>
          <cell r="E723">
            <v>20</v>
          </cell>
          <cell r="F723">
            <v>0</v>
          </cell>
          <cell r="G723" t="str">
            <v>U</v>
          </cell>
          <cell r="H723">
            <v>104</v>
          </cell>
          <cell r="I723">
            <v>37</v>
          </cell>
          <cell r="J723">
            <v>0</v>
          </cell>
          <cell r="K723" t="str">
            <v>B</v>
          </cell>
          <cell r="L723">
            <v>-7</v>
          </cell>
          <cell r="M723">
            <v>1</v>
          </cell>
        </row>
        <row r="724">
          <cell r="B724" t="str">
            <v>GREEN BAY</v>
          </cell>
          <cell r="C724" t="str">
            <v>USA (WI)</v>
          </cell>
          <cell r="D724">
            <v>44</v>
          </cell>
          <cell r="E724">
            <v>29</v>
          </cell>
          <cell r="F724">
            <v>0</v>
          </cell>
          <cell r="G724" t="str">
            <v>U</v>
          </cell>
          <cell r="H724">
            <v>88</v>
          </cell>
          <cell r="I724">
            <v>8</v>
          </cell>
          <cell r="J724">
            <v>0</v>
          </cell>
          <cell r="K724" t="str">
            <v>B</v>
          </cell>
          <cell r="L724">
            <v>-6</v>
          </cell>
          <cell r="M724">
            <v>1</v>
          </cell>
        </row>
        <row r="725">
          <cell r="B725" t="str">
            <v>GREENBRIER</v>
          </cell>
          <cell r="C725" t="str">
            <v>USA (WV)</v>
          </cell>
          <cell r="D725">
            <v>37</v>
          </cell>
          <cell r="E725">
            <v>52</v>
          </cell>
          <cell r="F725">
            <v>0</v>
          </cell>
          <cell r="G725" t="str">
            <v>U</v>
          </cell>
          <cell r="H725">
            <v>80</v>
          </cell>
          <cell r="I725">
            <v>24</v>
          </cell>
          <cell r="J725">
            <v>0</v>
          </cell>
          <cell r="K725" t="str">
            <v>B</v>
          </cell>
          <cell r="L725">
            <v>-5</v>
          </cell>
          <cell r="M725">
            <v>1</v>
          </cell>
        </row>
        <row r="726">
          <cell r="B726" t="str">
            <v>GREENSBORO</v>
          </cell>
          <cell r="C726" t="str">
            <v>USA (NC)</v>
          </cell>
          <cell r="D726">
            <v>36</v>
          </cell>
          <cell r="E726">
            <v>6</v>
          </cell>
          <cell r="F726">
            <v>0</v>
          </cell>
          <cell r="G726" t="str">
            <v>U</v>
          </cell>
          <cell r="H726">
            <v>79</v>
          </cell>
          <cell r="I726">
            <v>57</v>
          </cell>
          <cell r="J726">
            <v>0</v>
          </cell>
          <cell r="K726" t="str">
            <v>B</v>
          </cell>
          <cell r="L726">
            <v>-5</v>
          </cell>
          <cell r="M726">
            <v>1</v>
          </cell>
        </row>
        <row r="727">
          <cell r="B727" t="str">
            <v>GREENVILLE</v>
          </cell>
          <cell r="C727" t="str">
            <v>USA (MS)</v>
          </cell>
          <cell r="D727">
            <v>33</v>
          </cell>
          <cell r="E727">
            <v>29</v>
          </cell>
          <cell r="F727">
            <v>0</v>
          </cell>
          <cell r="G727" t="str">
            <v>U</v>
          </cell>
          <cell r="H727">
            <v>90</v>
          </cell>
          <cell r="I727">
            <v>59</v>
          </cell>
          <cell r="J727">
            <v>0</v>
          </cell>
          <cell r="K727" t="str">
            <v>B</v>
          </cell>
          <cell r="L727">
            <v>-6</v>
          </cell>
          <cell r="M727">
            <v>1</v>
          </cell>
        </row>
        <row r="728">
          <cell r="B728" t="str">
            <v>GREENVILLE</v>
          </cell>
          <cell r="C728" t="str">
            <v>USA (NC)</v>
          </cell>
          <cell r="D728">
            <v>35</v>
          </cell>
          <cell r="E728">
            <v>38</v>
          </cell>
          <cell r="F728">
            <v>0</v>
          </cell>
          <cell r="G728" t="str">
            <v>U</v>
          </cell>
          <cell r="H728">
            <v>77</v>
          </cell>
          <cell r="I728">
            <v>23</v>
          </cell>
          <cell r="J728">
            <v>0</v>
          </cell>
          <cell r="K728" t="str">
            <v>B</v>
          </cell>
          <cell r="L728">
            <v>-5</v>
          </cell>
          <cell r="M728">
            <v>1</v>
          </cell>
        </row>
        <row r="729">
          <cell r="B729" t="str">
            <v>GREENVILLE</v>
          </cell>
          <cell r="C729" t="str">
            <v>USA (SC)</v>
          </cell>
          <cell r="D729">
            <v>34</v>
          </cell>
          <cell r="E729">
            <v>54</v>
          </cell>
          <cell r="F729">
            <v>0</v>
          </cell>
          <cell r="G729" t="str">
            <v>U</v>
          </cell>
          <cell r="H729">
            <v>82</v>
          </cell>
          <cell r="I729">
            <v>13</v>
          </cell>
          <cell r="J729">
            <v>0</v>
          </cell>
          <cell r="K729" t="str">
            <v>B</v>
          </cell>
          <cell r="L729">
            <v>-5</v>
          </cell>
          <cell r="M729">
            <v>1</v>
          </cell>
        </row>
        <row r="730">
          <cell r="B730" t="str">
            <v>GREENVILLE</v>
          </cell>
          <cell r="C730" t="str">
            <v>USA (TN)</v>
          </cell>
          <cell r="D730">
            <v>36</v>
          </cell>
          <cell r="E730">
            <v>11</v>
          </cell>
          <cell r="F730">
            <v>0</v>
          </cell>
          <cell r="G730" t="str">
            <v>U</v>
          </cell>
          <cell r="H730">
            <v>82</v>
          </cell>
          <cell r="I730">
            <v>49</v>
          </cell>
          <cell r="J730">
            <v>0</v>
          </cell>
          <cell r="K730" t="str">
            <v>B</v>
          </cell>
          <cell r="L730">
            <v>-5</v>
          </cell>
          <cell r="M730">
            <v>1</v>
          </cell>
        </row>
        <row r="731">
          <cell r="B731" t="str">
            <v>GREENVILLE</v>
          </cell>
          <cell r="C731" t="str">
            <v>USA (TX)</v>
          </cell>
          <cell r="D731">
            <v>33</v>
          </cell>
          <cell r="E731">
            <v>4</v>
          </cell>
          <cell r="F731">
            <v>0</v>
          </cell>
          <cell r="G731" t="str">
            <v>U</v>
          </cell>
          <cell r="H731">
            <v>96</v>
          </cell>
          <cell r="I731">
            <v>4</v>
          </cell>
          <cell r="J731">
            <v>0</v>
          </cell>
          <cell r="K731" t="str">
            <v>B</v>
          </cell>
          <cell r="L731">
            <v>-6</v>
          </cell>
          <cell r="M731">
            <v>1</v>
          </cell>
        </row>
        <row r="732">
          <cell r="B732" t="str">
            <v>GREENWOOD</v>
          </cell>
          <cell r="C732" t="str">
            <v>USA (SC)</v>
          </cell>
          <cell r="D732">
            <v>34</v>
          </cell>
          <cell r="E732">
            <v>15</v>
          </cell>
          <cell r="F732">
            <v>0</v>
          </cell>
          <cell r="G732" t="str">
            <v>U</v>
          </cell>
          <cell r="H732">
            <v>82</v>
          </cell>
          <cell r="I732">
            <v>10</v>
          </cell>
          <cell r="J732">
            <v>0</v>
          </cell>
          <cell r="K732" t="str">
            <v>B</v>
          </cell>
          <cell r="L732">
            <v>-5</v>
          </cell>
          <cell r="M732">
            <v>1</v>
          </cell>
        </row>
        <row r="733">
          <cell r="B733" t="str">
            <v>GRENOBLE</v>
          </cell>
          <cell r="C733" t="str">
            <v>FRANCE</v>
          </cell>
          <cell r="D733">
            <v>45</v>
          </cell>
          <cell r="E733">
            <v>22</v>
          </cell>
          <cell r="F733">
            <v>0</v>
          </cell>
          <cell r="G733" t="str">
            <v>U</v>
          </cell>
          <cell r="H733">
            <v>5</v>
          </cell>
          <cell r="I733">
            <v>20</v>
          </cell>
          <cell r="J733">
            <v>0</v>
          </cell>
          <cell r="K733" t="str">
            <v>T</v>
          </cell>
          <cell r="L733">
            <v>1</v>
          </cell>
          <cell r="M733">
            <v>1</v>
          </cell>
        </row>
        <row r="734">
          <cell r="B734" t="str">
            <v>GRESIK</v>
          </cell>
          <cell r="C734" t="str">
            <v>INDONESIA</v>
          </cell>
          <cell r="D734">
            <v>7</v>
          </cell>
          <cell r="E734">
            <v>10</v>
          </cell>
          <cell r="F734">
            <v>0</v>
          </cell>
          <cell r="G734" t="str">
            <v>S</v>
          </cell>
          <cell r="H734">
            <v>112</v>
          </cell>
          <cell r="I734">
            <v>40</v>
          </cell>
          <cell r="J734">
            <v>0</v>
          </cell>
          <cell r="K734" t="str">
            <v>T</v>
          </cell>
          <cell r="L734">
            <v>7</v>
          </cell>
          <cell r="M734">
            <v>10</v>
          </cell>
        </row>
        <row r="735">
          <cell r="B735" t="str">
            <v>GRESIK CONDRODIPO</v>
          </cell>
          <cell r="C735" t="str">
            <v>INDONESIA</v>
          </cell>
          <cell r="D735">
            <v>7</v>
          </cell>
          <cell r="E735">
            <v>10</v>
          </cell>
          <cell r="F735">
            <v>11.1</v>
          </cell>
          <cell r="G735" t="str">
            <v>S</v>
          </cell>
          <cell r="H735">
            <v>112</v>
          </cell>
          <cell r="I735">
            <v>37</v>
          </cell>
          <cell r="J735">
            <v>2.5</v>
          </cell>
          <cell r="K735" t="str">
            <v>T</v>
          </cell>
          <cell r="L735">
            <v>7</v>
          </cell>
          <cell r="M735">
            <v>120</v>
          </cell>
        </row>
        <row r="736">
          <cell r="B736" t="str">
            <v>GREYBULL</v>
          </cell>
          <cell r="C736" t="str">
            <v>USA (WY)</v>
          </cell>
          <cell r="D736">
            <v>44</v>
          </cell>
          <cell r="E736">
            <v>31</v>
          </cell>
          <cell r="F736">
            <v>0</v>
          </cell>
          <cell r="G736" t="str">
            <v>U</v>
          </cell>
          <cell r="H736">
            <v>108</v>
          </cell>
          <cell r="I736">
            <v>5</v>
          </cell>
          <cell r="J736">
            <v>0</v>
          </cell>
          <cell r="K736" t="str">
            <v>B</v>
          </cell>
          <cell r="L736">
            <v>-7</v>
          </cell>
          <cell r="M736">
            <v>1</v>
          </cell>
        </row>
        <row r="737">
          <cell r="B737" t="str">
            <v>GRONINGEN</v>
          </cell>
          <cell r="C737" t="str">
            <v>NETHERLANDS</v>
          </cell>
          <cell r="D737">
            <v>53</v>
          </cell>
          <cell r="E737">
            <v>13</v>
          </cell>
          <cell r="F737">
            <v>0</v>
          </cell>
          <cell r="G737" t="str">
            <v>U</v>
          </cell>
          <cell r="H737">
            <v>6</v>
          </cell>
          <cell r="I737">
            <v>35</v>
          </cell>
          <cell r="J737">
            <v>0</v>
          </cell>
          <cell r="K737" t="str">
            <v>T</v>
          </cell>
          <cell r="L737">
            <v>1</v>
          </cell>
          <cell r="M737">
            <v>1</v>
          </cell>
        </row>
        <row r="738">
          <cell r="B738" t="str">
            <v>GROOTFONTEIN</v>
          </cell>
          <cell r="C738" t="str">
            <v>NAMIBIA</v>
          </cell>
          <cell r="D738">
            <v>19</v>
          </cell>
          <cell r="E738">
            <v>36</v>
          </cell>
          <cell r="F738">
            <v>0</v>
          </cell>
          <cell r="G738" t="str">
            <v>S</v>
          </cell>
          <cell r="H738">
            <v>18</v>
          </cell>
          <cell r="I738">
            <v>8</v>
          </cell>
          <cell r="J738">
            <v>0</v>
          </cell>
          <cell r="K738" t="str">
            <v>T</v>
          </cell>
          <cell r="L738">
            <v>2</v>
          </cell>
          <cell r="M738">
            <v>1</v>
          </cell>
        </row>
        <row r="739">
          <cell r="B739" t="str">
            <v>GROSSETO</v>
          </cell>
          <cell r="C739" t="str">
            <v>ITALY</v>
          </cell>
          <cell r="D739">
            <v>42</v>
          </cell>
          <cell r="E739">
            <v>46</v>
          </cell>
          <cell r="F739">
            <v>0</v>
          </cell>
          <cell r="G739" t="str">
            <v>U</v>
          </cell>
          <cell r="H739">
            <v>11</v>
          </cell>
          <cell r="I739">
            <v>4</v>
          </cell>
          <cell r="J739">
            <v>0</v>
          </cell>
          <cell r="K739" t="str">
            <v>T</v>
          </cell>
          <cell r="L739">
            <v>1</v>
          </cell>
          <cell r="M739">
            <v>1</v>
          </cell>
        </row>
        <row r="740">
          <cell r="B740" t="str">
            <v>GUAM</v>
          </cell>
          <cell r="C740" t="str">
            <v>GUAM</v>
          </cell>
          <cell r="D740">
            <v>13</v>
          </cell>
          <cell r="E740">
            <v>29</v>
          </cell>
          <cell r="F740">
            <v>0</v>
          </cell>
          <cell r="G740" t="str">
            <v>U</v>
          </cell>
          <cell r="H740">
            <v>144</v>
          </cell>
          <cell r="I740">
            <v>48</v>
          </cell>
          <cell r="J740">
            <v>0</v>
          </cell>
          <cell r="K740" t="str">
            <v>T</v>
          </cell>
          <cell r="L740">
            <v>10</v>
          </cell>
          <cell r="M740">
            <v>1</v>
          </cell>
        </row>
        <row r="741">
          <cell r="B741" t="str">
            <v>GUANGZHOU</v>
          </cell>
          <cell r="C741" t="str">
            <v>CHINA</v>
          </cell>
          <cell r="D741">
            <v>23</v>
          </cell>
          <cell r="E741">
            <v>7</v>
          </cell>
          <cell r="F741">
            <v>0</v>
          </cell>
          <cell r="G741" t="str">
            <v>U</v>
          </cell>
          <cell r="H741">
            <v>113</v>
          </cell>
          <cell r="I741">
            <v>14</v>
          </cell>
          <cell r="J741">
            <v>0</v>
          </cell>
          <cell r="K741" t="str">
            <v>T</v>
          </cell>
          <cell r="L741">
            <v>8</v>
          </cell>
          <cell r="M741">
            <v>1</v>
          </cell>
        </row>
        <row r="742">
          <cell r="B742" t="str">
            <v>GUANTANAMO</v>
          </cell>
          <cell r="C742" t="str">
            <v>CUBA</v>
          </cell>
          <cell r="D742">
            <v>19</v>
          </cell>
          <cell r="E742">
            <v>54</v>
          </cell>
          <cell r="F742">
            <v>0</v>
          </cell>
          <cell r="G742" t="str">
            <v>U</v>
          </cell>
          <cell r="H742">
            <v>75</v>
          </cell>
          <cell r="I742">
            <v>12</v>
          </cell>
          <cell r="J742">
            <v>0</v>
          </cell>
          <cell r="K742" t="str">
            <v>B</v>
          </cell>
          <cell r="L742">
            <v>-5</v>
          </cell>
          <cell r="M742">
            <v>1</v>
          </cell>
        </row>
        <row r="743">
          <cell r="B743" t="str">
            <v>GUATEMALA</v>
          </cell>
          <cell r="C743" t="str">
            <v>GUATEMALA</v>
          </cell>
          <cell r="D743">
            <v>14</v>
          </cell>
          <cell r="E743">
            <v>35</v>
          </cell>
          <cell r="F743">
            <v>0</v>
          </cell>
          <cell r="G743" t="str">
            <v>U</v>
          </cell>
          <cell r="H743">
            <v>90</v>
          </cell>
          <cell r="I743">
            <v>32</v>
          </cell>
          <cell r="J743">
            <v>0</v>
          </cell>
          <cell r="K743" t="str">
            <v>B</v>
          </cell>
          <cell r="L743">
            <v>-6</v>
          </cell>
          <cell r="M743">
            <v>1</v>
          </cell>
        </row>
        <row r="744">
          <cell r="B744" t="str">
            <v>GUAYAQUIL</v>
          </cell>
          <cell r="C744" t="str">
            <v>ECUADOR</v>
          </cell>
          <cell r="D744">
            <v>2</v>
          </cell>
          <cell r="E744">
            <v>9</v>
          </cell>
          <cell r="F744">
            <v>0</v>
          </cell>
          <cell r="G744" t="str">
            <v>S</v>
          </cell>
          <cell r="H744">
            <v>79</v>
          </cell>
          <cell r="I744">
            <v>53</v>
          </cell>
          <cell r="J744">
            <v>0</v>
          </cell>
          <cell r="K744" t="str">
            <v>B</v>
          </cell>
          <cell r="L744">
            <v>-5</v>
          </cell>
          <cell r="M744">
            <v>1</v>
          </cell>
        </row>
        <row r="745">
          <cell r="B745" t="str">
            <v>GUAYMAS</v>
          </cell>
          <cell r="C745" t="str">
            <v>MEXICO</v>
          </cell>
          <cell r="D745">
            <v>27</v>
          </cell>
          <cell r="E745">
            <v>57</v>
          </cell>
          <cell r="F745">
            <v>0</v>
          </cell>
          <cell r="G745" t="str">
            <v>U</v>
          </cell>
          <cell r="H745">
            <v>110</v>
          </cell>
          <cell r="I745">
            <v>56</v>
          </cell>
          <cell r="J745">
            <v>0</v>
          </cell>
          <cell r="K745" t="str">
            <v>B</v>
          </cell>
          <cell r="L745">
            <v>-7</v>
          </cell>
          <cell r="M745">
            <v>1</v>
          </cell>
        </row>
        <row r="746">
          <cell r="B746" t="str">
            <v>GULFPORT</v>
          </cell>
          <cell r="C746" t="str">
            <v>USA (MS)</v>
          </cell>
          <cell r="D746">
            <v>30</v>
          </cell>
          <cell r="E746">
            <v>24</v>
          </cell>
          <cell r="F746">
            <v>0</v>
          </cell>
          <cell r="G746" t="str">
            <v>U</v>
          </cell>
          <cell r="H746">
            <v>89</v>
          </cell>
          <cell r="I746">
            <v>4</v>
          </cell>
          <cell r="J746">
            <v>0</v>
          </cell>
          <cell r="K746" t="str">
            <v>B</v>
          </cell>
          <cell r="L746">
            <v>-6</v>
          </cell>
          <cell r="M746">
            <v>1</v>
          </cell>
        </row>
        <row r="747">
          <cell r="B747" t="str">
            <v>GUNNISON</v>
          </cell>
          <cell r="C747" t="str">
            <v>USA (CO)</v>
          </cell>
          <cell r="D747">
            <v>38</v>
          </cell>
          <cell r="E747">
            <v>32</v>
          </cell>
          <cell r="F747">
            <v>0</v>
          </cell>
          <cell r="G747" t="str">
            <v>U</v>
          </cell>
          <cell r="H747">
            <v>106</v>
          </cell>
          <cell r="I747">
            <v>56</v>
          </cell>
          <cell r="J747">
            <v>0</v>
          </cell>
          <cell r="K747" t="str">
            <v>B</v>
          </cell>
          <cell r="L747">
            <v>-7</v>
          </cell>
          <cell r="M747">
            <v>1</v>
          </cell>
        </row>
        <row r="748">
          <cell r="B748" t="str">
            <v>GUNUNG SITOLI</v>
          </cell>
          <cell r="C748" t="str">
            <v>INDONESIA</v>
          </cell>
          <cell r="D748">
            <v>1</v>
          </cell>
          <cell r="E748">
            <v>19</v>
          </cell>
          <cell r="F748">
            <v>0</v>
          </cell>
          <cell r="G748" t="str">
            <v>U</v>
          </cell>
          <cell r="H748">
            <v>97</v>
          </cell>
          <cell r="I748">
            <v>36</v>
          </cell>
          <cell r="J748">
            <v>0</v>
          </cell>
          <cell r="K748" t="str">
            <v>T</v>
          </cell>
          <cell r="L748">
            <v>7</v>
          </cell>
          <cell r="M748">
            <v>10</v>
          </cell>
        </row>
        <row r="749">
          <cell r="B749" t="str">
            <v>GUTERSLOH</v>
          </cell>
          <cell r="C749" t="str">
            <v>GERMANY</v>
          </cell>
          <cell r="D749">
            <v>51</v>
          </cell>
          <cell r="E749">
            <v>55</v>
          </cell>
          <cell r="F749">
            <v>0</v>
          </cell>
          <cell r="G749" t="str">
            <v>U</v>
          </cell>
          <cell r="H749">
            <v>8</v>
          </cell>
          <cell r="I749">
            <v>18</v>
          </cell>
          <cell r="J749">
            <v>0</v>
          </cell>
          <cell r="K749" t="str">
            <v>T</v>
          </cell>
          <cell r="L749">
            <v>1</v>
          </cell>
          <cell r="M749">
            <v>1</v>
          </cell>
        </row>
        <row r="750">
          <cell r="B750" t="str">
            <v>HAARLEM</v>
          </cell>
          <cell r="C750" t="str">
            <v>NETHERLANDS</v>
          </cell>
          <cell r="D750">
            <v>52</v>
          </cell>
          <cell r="E750">
            <v>23</v>
          </cell>
          <cell r="F750">
            <v>0</v>
          </cell>
          <cell r="G750" t="str">
            <v>U</v>
          </cell>
          <cell r="H750">
            <v>4</v>
          </cell>
          <cell r="I750">
            <v>38</v>
          </cell>
          <cell r="J750">
            <v>0</v>
          </cell>
          <cell r="K750" t="str">
            <v>T</v>
          </cell>
          <cell r="L750">
            <v>1</v>
          </cell>
          <cell r="M750">
            <v>1</v>
          </cell>
        </row>
        <row r="751">
          <cell r="B751" t="str">
            <v>HACHINOHE</v>
          </cell>
          <cell r="C751" t="str">
            <v>JAPAN</v>
          </cell>
          <cell r="D751">
            <v>40</v>
          </cell>
          <cell r="E751">
            <v>33</v>
          </cell>
          <cell r="F751">
            <v>0</v>
          </cell>
          <cell r="G751" t="str">
            <v>U</v>
          </cell>
          <cell r="H751">
            <v>141</v>
          </cell>
          <cell r="I751">
            <v>28</v>
          </cell>
          <cell r="J751">
            <v>0</v>
          </cell>
          <cell r="K751" t="str">
            <v>T</v>
          </cell>
          <cell r="L751">
            <v>9</v>
          </cell>
          <cell r="M751">
            <v>1</v>
          </cell>
        </row>
        <row r="752">
          <cell r="B752" t="str">
            <v>HAFAR AL-BATIN</v>
          </cell>
          <cell r="C752" t="str">
            <v>SAUDI ARABIA</v>
          </cell>
          <cell r="D752">
            <v>28</v>
          </cell>
          <cell r="E752">
            <v>26</v>
          </cell>
          <cell r="F752">
            <v>0</v>
          </cell>
          <cell r="G752" t="str">
            <v>U</v>
          </cell>
          <cell r="H752">
            <v>45</v>
          </cell>
          <cell r="I752">
            <v>58</v>
          </cell>
          <cell r="J752">
            <v>0</v>
          </cell>
          <cell r="K752" t="str">
            <v>T</v>
          </cell>
          <cell r="L752">
            <v>3</v>
          </cell>
          <cell r="M752">
            <v>1</v>
          </cell>
        </row>
        <row r="753">
          <cell r="B753" t="str">
            <v>HAGERSTOWN</v>
          </cell>
          <cell r="C753" t="str">
            <v>USA (MD)</v>
          </cell>
          <cell r="D753">
            <v>39</v>
          </cell>
          <cell r="E753">
            <v>42</v>
          </cell>
          <cell r="F753">
            <v>0</v>
          </cell>
          <cell r="G753" t="str">
            <v>U</v>
          </cell>
          <cell r="H753">
            <v>77</v>
          </cell>
          <cell r="I753">
            <v>44</v>
          </cell>
          <cell r="J753">
            <v>0</v>
          </cell>
          <cell r="K753" t="str">
            <v>B</v>
          </cell>
          <cell r="L753">
            <v>-5</v>
          </cell>
          <cell r="M753">
            <v>1</v>
          </cell>
        </row>
        <row r="754">
          <cell r="B754" t="str">
            <v>HAIFA</v>
          </cell>
          <cell r="C754" t="str">
            <v>PALESTINE</v>
          </cell>
          <cell r="D754">
            <v>32</v>
          </cell>
          <cell r="E754">
            <v>49</v>
          </cell>
          <cell r="F754">
            <v>0</v>
          </cell>
          <cell r="G754" t="str">
            <v>U</v>
          </cell>
          <cell r="H754">
            <v>35</v>
          </cell>
          <cell r="I754">
            <v>3</v>
          </cell>
          <cell r="J754">
            <v>0</v>
          </cell>
          <cell r="K754" t="str">
            <v>T</v>
          </cell>
          <cell r="L754">
            <v>2</v>
          </cell>
          <cell r="M754">
            <v>1</v>
          </cell>
        </row>
        <row r="755">
          <cell r="B755" t="str">
            <v>HAIL</v>
          </cell>
          <cell r="C755" t="str">
            <v>SAUDI ARABIA</v>
          </cell>
          <cell r="D755">
            <v>27</v>
          </cell>
          <cell r="E755">
            <v>33</v>
          </cell>
          <cell r="F755">
            <v>0</v>
          </cell>
          <cell r="G755" t="str">
            <v>U</v>
          </cell>
          <cell r="H755">
            <v>41</v>
          </cell>
          <cell r="I755">
            <v>33</v>
          </cell>
          <cell r="J755">
            <v>0</v>
          </cell>
          <cell r="K755" t="str">
            <v>T</v>
          </cell>
          <cell r="L755">
            <v>3</v>
          </cell>
          <cell r="M755">
            <v>1</v>
          </cell>
        </row>
        <row r="756">
          <cell r="B756" t="str">
            <v>HAKODATE</v>
          </cell>
          <cell r="C756" t="str">
            <v>JAPAN</v>
          </cell>
          <cell r="D756">
            <v>41</v>
          </cell>
          <cell r="E756">
            <v>46</v>
          </cell>
          <cell r="F756">
            <v>0</v>
          </cell>
          <cell r="G756" t="str">
            <v>U</v>
          </cell>
          <cell r="H756">
            <v>140</v>
          </cell>
          <cell r="I756">
            <v>49</v>
          </cell>
          <cell r="J756">
            <v>0</v>
          </cell>
          <cell r="K756" t="str">
            <v>T</v>
          </cell>
          <cell r="L756">
            <v>9</v>
          </cell>
          <cell r="M756">
            <v>1</v>
          </cell>
        </row>
        <row r="757">
          <cell r="B757" t="str">
            <v>HALIFAX</v>
          </cell>
          <cell r="C757" t="str">
            <v>CANADA</v>
          </cell>
          <cell r="D757">
            <v>44</v>
          </cell>
          <cell r="E757">
            <v>53</v>
          </cell>
          <cell r="F757">
            <v>0</v>
          </cell>
          <cell r="G757" t="str">
            <v>U</v>
          </cell>
          <cell r="H757">
            <v>63</v>
          </cell>
          <cell r="I757">
            <v>31</v>
          </cell>
          <cell r="J757">
            <v>0</v>
          </cell>
          <cell r="K757" t="str">
            <v>B</v>
          </cell>
          <cell r="L757">
            <v>-4</v>
          </cell>
          <cell r="M757">
            <v>1</v>
          </cell>
        </row>
        <row r="758">
          <cell r="B758" t="str">
            <v>HALLE</v>
          </cell>
          <cell r="C758" t="str">
            <v>GERMANY</v>
          </cell>
          <cell r="D758">
            <v>51</v>
          </cell>
          <cell r="E758">
            <v>28</v>
          </cell>
          <cell r="F758">
            <v>0</v>
          </cell>
          <cell r="G758" t="str">
            <v>U</v>
          </cell>
          <cell r="H758">
            <v>11</v>
          </cell>
          <cell r="I758">
            <v>58</v>
          </cell>
          <cell r="J758">
            <v>0</v>
          </cell>
          <cell r="K758" t="str">
            <v>T</v>
          </cell>
          <cell r="L758">
            <v>1</v>
          </cell>
          <cell r="M758">
            <v>1</v>
          </cell>
        </row>
        <row r="759">
          <cell r="B759" t="str">
            <v>HALMSTAD</v>
          </cell>
          <cell r="C759" t="str">
            <v>SWEDEN</v>
          </cell>
          <cell r="D759">
            <v>56</v>
          </cell>
          <cell r="E759">
            <v>41</v>
          </cell>
          <cell r="F759">
            <v>0</v>
          </cell>
          <cell r="G759" t="str">
            <v>U</v>
          </cell>
          <cell r="H759">
            <v>12</v>
          </cell>
          <cell r="I759">
            <v>49</v>
          </cell>
          <cell r="J759">
            <v>0</v>
          </cell>
          <cell r="K759" t="str">
            <v>T</v>
          </cell>
          <cell r="L759">
            <v>1</v>
          </cell>
          <cell r="M759">
            <v>1</v>
          </cell>
        </row>
        <row r="760">
          <cell r="B760" t="str">
            <v>HAMA</v>
          </cell>
          <cell r="C760" t="str">
            <v>SYRIA</v>
          </cell>
          <cell r="D760">
            <v>35</v>
          </cell>
          <cell r="E760">
            <v>5</v>
          </cell>
          <cell r="F760">
            <v>0</v>
          </cell>
          <cell r="G760" t="str">
            <v>U</v>
          </cell>
          <cell r="H760">
            <v>36</v>
          </cell>
          <cell r="I760">
            <v>40</v>
          </cell>
          <cell r="J760">
            <v>0</v>
          </cell>
          <cell r="K760" t="str">
            <v>T</v>
          </cell>
          <cell r="L760">
            <v>2</v>
          </cell>
          <cell r="M760">
            <v>1</v>
          </cell>
        </row>
        <row r="761">
          <cell r="B761" t="str">
            <v>HAMBURG</v>
          </cell>
          <cell r="C761" t="str">
            <v>GERMANY</v>
          </cell>
          <cell r="D761">
            <v>53</v>
          </cell>
          <cell r="E761">
            <v>38</v>
          </cell>
          <cell r="F761">
            <v>0</v>
          </cell>
          <cell r="G761" t="str">
            <v>U</v>
          </cell>
          <cell r="H761">
            <v>9</v>
          </cell>
          <cell r="I761">
            <v>60</v>
          </cell>
          <cell r="J761">
            <v>0</v>
          </cell>
          <cell r="K761" t="str">
            <v>T</v>
          </cell>
          <cell r="L761">
            <v>1</v>
          </cell>
          <cell r="M761">
            <v>1</v>
          </cell>
        </row>
        <row r="762">
          <cell r="B762" t="str">
            <v>HAMILTON</v>
          </cell>
          <cell r="C762" t="str">
            <v>BERMUDA</v>
          </cell>
          <cell r="D762">
            <v>32</v>
          </cell>
          <cell r="E762">
            <v>22</v>
          </cell>
          <cell r="F762">
            <v>0</v>
          </cell>
          <cell r="G762" t="str">
            <v>U</v>
          </cell>
          <cell r="H762">
            <v>64</v>
          </cell>
          <cell r="I762">
            <v>41</v>
          </cell>
          <cell r="J762">
            <v>0</v>
          </cell>
          <cell r="K762" t="str">
            <v>B</v>
          </cell>
          <cell r="L762">
            <v>-4</v>
          </cell>
          <cell r="M762">
            <v>1</v>
          </cell>
        </row>
        <row r="763">
          <cell r="B763" t="str">
            <v>HAMILTON</v>
          </cell>
          <cell r="C763" t="str">
            <v>CANADA</v>
          </cell>
          <cell r="D763">
            <v>43</v>
          </cell>
          <cell r="E763">
            <v>10</v>
          </cell>
          <cell r="F763">
            <v>0</v>
          </cell>
          <cell r="G763" t="str">
            <v>U</v>
          </cell>
          <cell r="H763">
            <v>79</v>
          </cell>
          <cell r="I763">
            <v>56</v>
          </cell>
          <cell r="J763">
            <v>0</v>
          </cell>
          <cell r="K763" t="str">
            <v>B</v>
          </cell>
          <cell r="L763">
            <v>-5</v>
          </cell>
          <cell r="M763">
            <v>1</v>
          </cell>
        </row>
        <row r="764">
          <cell r="B764" t="str">
            <v>HAMILTON</v>
          </cell>
          <cell r="C764" t="str">
            <v>USA (AL)</v>
          </cell>
          <cell r="D764">
            <v>34</v>
          </cell>
          <cell r="E764">
            <v>8</v>
          </cell>
          <cell r="F764">
            <v>0</v>
          </cell>
          <cell r="G764" t="str">
            <v>U</v>
          </cell>
          <cell r="H764">
            <v>87</v>
          </cell>
          <cell r="I764">
            <v>60</v>
          </cell>
          <cell r="J764">
            <v>0</v>
          </cell>
          <cell r="K764" t="str">
            <v>B</v>
          </cell>
          <cell r="L764">
            <v>-6</v>
          </cell>
          <cell r="M764">
            <v>1</v>
          </cell>
        </row>
        <row r="765">
          <cell r="B765" t="str">
            <v>HAMILTON</v>
          </cell>
          <cell r="C765" t="str">
            <v>USA (OH)</v>
          </cell>
          <cell r="D765">
            <v>39</v>
          </cell>
          <cell r="E765">
            <v>22</v>
          </cell>
          <cell r="F765">
            <v>0</v>
          </cell>
          <cell r="G765" t="str">
            <v>U</v>
          </cell>
          <cell r="H765">
            <v>84</v>
          </cell>
          <cell r="I765">
            <v>32</v>
          </cell>
          <cell r="J765">
            <v>0</v>
          </cell>
          <cell r="K765" t="str">
            <v>B</v>
          </cell>
          <cell r="L765">
            <v>-5</v>
          </cell>
          <cell r="M765">
            <v>1</v>
          </cell>
        </row>
        <row r="766">
          <cell r="B766" t="str">
            <v>HAMPTON</v>
          </cell>
          <cell r="C766" t="str">
            <v>USA (VA)</v>
          </cell>
          <cell r="D766">
            <v>37</v>
          </cell>
          <cell r="E766">
            <v>5</v>
          </cell>
          <cell r="F766">
            <v>0</v>
          </cell>
          <cell r="G766" t="str">
            <v>U</v>
          </cell>
          <cell r="H766">
            <v>76</v>
          </cell>
          <cell r="I766">
            <v>22</v>
          </cell>
          <cell r="J766">
            <v>0</v>
          </cell>
          <cell r="K766" t="str">
            <v>B</v>
          </cell>
          <cell r="L766">
            <v>-5</v>
          </cell>
          <cell r="M766">
            <v>1</v>
          </cell>
        </row>
        <row r="767">
          <cell r="B767" t="str">
            <v>HANCOCK</v>
          </cell>
          <cell r="C767" t="str">
            <v>USA (MI)</v>
          </cell>
          <cell r="D767">
            <v>47</v>
          </cell>
          <cell r="E767">
            <v>10</v>
          </cell>
          <cell r="F767">
            <v>0</v>
          </cell>
          <cell r="G767" t="str">
            <v>U</v>
          </cell>
          <cell r="H767">
            <v>88</v>
          </cell>
          <cell r="I767">
            <v>29</v>
          </cell>
          <cell r="J767">
            <v>0</v>
          </cell>
          <cell r="K767" t="str">
            <v>B</v>
          </cell>
          <cell r="L767">
            <v>-5</v>
          </cell>
          <cell r="M767">
            <v>1</v>
          </cell>
        </row>
        <row r="768">
          <cell r="B768" t="str">
            <v>HANGZHOU</v>
          </cell>
          <cell r="C768" t="str">
            <v>CHINA</v>
          </cell>
          <cell r="D768">
            <v>30</v>
          </cell>
          <cell r="E768">
            <v>20</v>
          </cell>
          <cell r="F768">
            <v>0</v>
          </cell>
          <cell r="G768" t="str">
            <v>U</v>
          </cell>
          <cell r="H768">
            <v>120</v>
          </cell>
          <cell r="I768">
            <v>0</v>
          </cell>
          <cell r="J768">
            <v>0</v>
          </cell>
          <cell r="K768" t="str">
            <v>T</v>
          </cell>
          <cell r="L768">
            <v>8</v>
          </cell>
          <cell r="M768">
            <v>1</v>
          </cell>
        </row>
        <row r="769">
          <cell r="B769" t="str">
            <v>HANIDH</v>
          </cell>
          <cell r="C769" t="str">
            <v>SAUDI ARABIA</v>
          </cell>
          <cell r="D769">
            <v>26</v>
          </cell>
          <cell r="E769">
            <v>35</v>
          </cell>
          <cell r="F769">
            <v>0</v>
          </cell>
          <cell r="G769" t="str">
            <v>U</v>
          </cell>
          <cell r="H769">
            <v>48</v>
          </cell>
          <cell r="I769">
            <v>38</v>
          </cell>
          <cell r="J769">
            <v>0</v>
          </cell>
          <cell r="K769" t="str">
            <v>T</v>
          </cell>
          <cell r="L769">
            <v>3</v>
          </cell>
          <cell r="M769">
            <v>1</v>
          </cell>
        </row>
        <row r="770">
          <cell r="B770" t="str">
            <v>HANNOVER</v>
          </cell>
          <cell r="C770" t="str">
            <v>GERMANY</v>
          </cell>
          <cell r="D770">
            <v>52</v>
          </cell>
          <cell r="E770">
            <v>28</v>
          </cell>
          <cell r="F770">
            <v>0</v>
          </cell>
          <cell r="G770" t="str">
            <v>U</v>
          </cell>
          <cell r="H770">
            <v>9</v>
          </cell>
          <cell r="I770">
            <v>41</v>
          </cell>
          <cell r="J770">
            <v>0</v>
          </cell>
          <cell r="K770" t="str">
            <v>T</v>
          </cell>
          <cell r="L770">
            <v>1</v>
          </cell>
          <cell r="M770">
            <v>1</v>
          </cell>
        </row>
        <row r="771">
          <cell r="B771" t="str">
            <v>HANOI</v>
          </cell>
          <cell r="C771" t="str">
            <v>VIETNAM</v>
          </cell>
          <cell r="D771">
            <v>21</v>
          </cell>
          <cell r="E771">
            <v>2</v>
          </cell>
          <cell r="F771">
            <v>0</v>
          </cell>
          <cell r="G771" t="str">
            <v>U</v>
          </cell>
          <cell r="H771">
            <v>105</v>
          </cell>
          <cell r="I771">
            <v>53</v>
          </cell>
          <cell r="J771">
            <v>0</v>
          </cell>
          <cell r="K771" t="str">
            <v>T</v>
          </cell>
          <cell r="L771">
            <v>7</v>
          </cell>
          <cell r="M771">
            <v>1</v>
          </cell>
        </row>
        <row r="772">
          <cell r="B772" t="str">
            <v>HARBIN</v>
          </cell>
          <cell r="C772" t="str">
            <v>CHINA</v>
          </cell>
          <cell r="D772">
            <v>46</v>
          </cell>
          <cell r="E772">
            <v>1</v>
          </cell>
          <cell r="F772">
            <v>0</v>
          </cell>
          <cell r="G772" t="str">
            <v>U</v>
          </cell>
          <cell r="H772">
            <v>126</v>
          </cell>
          <cell r="I772">
            <v>35</v>
          </cell>
          <cell r="J772">
            <v>0</v>
          </cell>
          <cell r="K772" t="str">
            <v>T</v>
          </cell>
          <cell r="L772">
            <v>8</v>
          </cell>
          <cell r="M772">
            <v>1</v>
          </cell>
        </row>
        <row r="773">
          <cell r="B773" t="str">
            <v>HARGEISA</v>
          </cell>
          <cell r="C773" t="str">
            <v>SOMALIA</v>
          </cell>
          <cell r="D773">
            <v>9</v>
          </cell>
          <cell r="E773">
            <v>31</v>
          </cell>
          <cell r="F773">
            <v>0</v>
          </cell>
          <cell r="G773" t="str">
            <v>U</v>
          </cell>
          <cell r="H773">
            <v>44</v>
          </cell>
          <cell r="I773">
            <v>6</v>
          </cell>
          <cell r="J773">
            <v>0</v>
          </cell>
          <cell r="K773" t="str">
            <v>T</v>
          </cell>
          <cell r="L773">
            <v>3</v>
          </cell>
          <cell r="M773">
            <v>1</v>
          </cell>
        </row>
        <row r="774">
          <cell r="B774" t="str">
            <v>HARLINGEN</v>
          </cell>
          <cell r="C774" t="str">
            <v>USA (TX)</v>
          </cell>
          <cell r="D774">
            <v>26</v>
          </cell>
          <cell r="E774">
            <v>14</v>
          </cell>
          <cell r="F774">
            <v>0</v>
          </cell>
          <cell r="G774" t="str">
            <v>U</v>
          </cell>
          <cell r="H774">
            <v>97</v>
          </cell>
          <cell r="I774">
            <v>39</v>
          </cell>
          <cell r="J774">
            <v>0</v>
          </cell>
          <cell r="K774" t="str">
            <v>B</v>
          </cell>
          <cell r="L774">
            <v>-6</v>
          </cell>
          <cell r="M774">
            <v>1</v>
          </cell>
        </row>
        <row r="775">
          <cell r="B775" t="str">
            <v>HARRISON</v>
          </cell>
          <cell r="C775" t="str">
            <v>USA (AR)</v>
          </cell>
          <cell r="D775">
            <v>36</v>
          </cell>
          <cell r="E775">
            <v>16</v>
          </cell>
          <cell r="F775">
            <v>0</v>
          </cell>
          <cell r="G775" t="str">
            <v>U</v>
          </cell>
          <cell r="H775">
            <v>93</v>
          </cell>
          <cell r="I775">
            <v>9</v>
          </cell>
          <cell r="J775">
            <v>0</v>
          </cell>
          <cell r="K775" t="str">
            <v>B</v>
          </cell>
          <cell r="L775">
            <v>-6</v>
          </cell>
          <cell r="M775">
            <v>1</v>
          </cell>
        </row>
        <row r="776">
          <cell r="B776" t="str">
            <v>HARROGATE</v>
          </cell>
          <cell r="C776" t="str">
            <v>UK</v>
          </cell>
          <cell r="D776">
            <v>54</v>
          </cell>
          <cell r="E776">
            <v>3</v>
          </cell>
          <cell r="F776">
            <v>0</v>
          </cell>
          <cell r="G776" t="str">
            <v>U</v>
          </cell>
          <cell r="H776">
            <v>1</v>
          </cell>
          <cell r="I776">
            <v>15</v>
          </cell>
          <cell r="J776">
            <v>0</v>
          </cell>
          <cell r="K776" t="str">
            <v>B</v>
          </cell>
          <cell r="L776">
            <v>0</v>
          </cell>
          <cell r="M776">
            <v>1</v>
          </cell>
        </row>
        <row r="777">
          <cell r="B777" t="str">
            <v>HARTFORD</v>
          </cell>
          <cell r="C777" t="str">
            <v>USA (CT)</v>
          </cell>
          <cell r="D777">
            <v>41</v>
          </cell>
          <cell r="E777">
            <v>44</v>
          </cell>
          <cell r="F777">
            <v>0</v>
          </cell>
          <cell r="G777" t="str">
            <v>U</v>
          </cell>
          <cell r="H777">
            <v>72</v>
          </cell>
          <cell r="I777">
            <v>39</v>
          </cell>
          <cell r="J777">
            <v>0</v>
          </cell>
          <cell r="K777" t="str">
            <v>B</v>
          </cell>
          <cell r="L777">
            <v>-5</v>
          </cell>
          <cell r="M777">
            <v>1</v>
          </cell>
        </row>
        <row r="778">
          <cell r="B778" t="str">
            <v>HASA</v>
          </cell>
          <cell r="C778" t="str">
            <v>JORDAN</v>
          </cell>
          <cell r="D778">
            <v>30</v>
          </cell>
          <cell r="E778">
            <v>48</v>
          </cell>
          <cell r="F778">
            <v>0</v>
          </cell>
          <cell r="G778" t="str">
            <v>U</v>
          </cell>
          <cell r="H778">
            <v>35</v>
          </cell>
          <cell r="I778">
            <v>58</v>
          </cell>
          <cell r="J778">
            <v>0</v>
          </cell>
          <cell r="K778" t="str">
            <v>T</v>
          </cell>
          <cell r="L778">
            <v>2</v>
          </cell>
          <cell r="M778">
            <v>830</v>
          </cell>
        </row>
        <row r="779">
          <cell r="B779" t="str">
            <v>HASSI MESSAOUD</v>
          </cell>
          <cell r="C779" t="str">
            <v>ALGERIA</v>
          </cell>
          <cell r="D779">
            <v>31</v>
          </cell>
          <cell r="E779">
            <v>40</v>
          </cell>
          <cell r="F779">
            <v>0</v>
          </cell>
          <cell r="G779" t="str">
            <v>U</v>
          </cell>
          <cell r="H779">
            <v>6</v>
          </cell>
          <cell r="I779">
            <v>9</v>
          </cell>
          <cell r="J779">
            <v>0</v>
          </cell>
          <cell r="K779" t="str">
            <v>T</v>
          </cell>
          <cell r="L779">
            <v>1</v>
          </cell>
          <cell r="M779">
            <v>1</v>
          </cell>
        </row>
        <row r="780">
          <cell r="B780" t="str">
            <v>HASTINGS</v>
          </cell>
          <cell r="C780" t="str">
            <v>USA (NE)</v>
          </cell>
          <cell r="D780">
            <v>40</v>
          </cell>
          <cell r="E780">
            <v>36</v>
          </cell>
          <cell r="F780">
            <v>0</v>
          </cell>
          <cell r="G780" t="str">
            <v>U</v>
          </cell>
          <cell r="H780">
            <v>98</v>
          </cell>
          <cell r="I780">
            <v>26</v>
          </cell>
          <cell r="J780">
            <v>0</v>
          </cell>
          <cell r="K780" t="str">
            <v>B</v>
          </cell>
          <cell r="L780">
            <v>-6</v>
          </cell>
          <cell r="M780">
            <v>1</v>
          </cell>
        </row>
        <row r="781">
          <cell r="B781" t="str">
            <v>HAT YAI</v>
          </cell>
          <cell r="C781" t="str">
            <v>THAILAND</v>
          </cell>
          <cell r="D781">
            <v>6</v>
          </cell>
          <cell r="E781">
            <v>56</v>
          </cell>
          <cell r="F781">
            <v>0</v>
          </cell>
          <cell r="G781" t="str">
            <v>U</v>
          </cell>
          <cell r="H781">
            <v>100</v>
          </cell>
          <cell r="I781">
            <v>24</v>
          </cell>
          <cell r="J781">
            <v>0</v>
          </cell>
          <cell r="K781" t="str">
            <v>T</v>
          </cell>
          <cell r="L781">
            <v>7</v>
          </cell>
          <cell r="M781">
            <v>1</v>
          </cell>
        </row>
        <row r="782">
          <cell r="B782" t="str">
            <v>HATTIESBURG</v>
          </cell>
          <cell r="C782" t="str">
            <v>USA (MS)</v>
          </cell>
          <cell r="D782">
            <v>31</v>
          </cell>
          <cell r="E782">
            <v>16</v>
          </cell>
          <cell r="F782">
            <v>0</v>
          </cell>
          <cell r="G782" t="str">
            <v>U</v>
          </cell>
          <cell r="H782">
            <v>89</v>
          </cell>
          <cell r="I782">
            <v>15</v>
          </cell>
          <cell r="J782">
            <v>0</v>
          </cell>
          <cell r="K782" t="str">
            <v>B</v>
          </cell>
          <cell r="L782">
            <v>-6</v>
          </cell>
          <cell r="M782">
            <v>1</v>
          </cell>
        </row>
        <row r="783">
          <cell r="B783" t="str">
            <v>HAVANA</v>
          </cell>
          <cell r="C783" t="str">
            <v>CUBA</v>
          </cell>
          <cell r="D783">
            <v>22</v>
          </cell>
          <cell r="E783">
            <v>59</v>
          </cell>
          <cell r="F783">
            <v>0</v>
          </cell>
          <cell r="G783" t="str">
            <v>U</v>
          </cell>
          <cell r="H783">
            <v>82</v>
          </cell>
          <cell r="I783">
            <v>24</v>
          </cell>
          <cell r="J783">
            <v>0</v>
          </cell>
          <cell r="K783" t="str">
            <v>B</v>
          </cell>
          <cell r="L783">
            <v>-5</v>
          </cell>
          <cell r="M783">
            <v>1</v>
          </cell>
        </row>
        <row r="784">
          <cell r="B784" t="str">
            <v>HAVRE</v>
          </cell>
          <cell r="C784" t="str">
            <v>USA (MT)</v>
          </cell>
          <cell r="D784">
            <v>48</v>
          </cell>
          <cell r="E784">
            <v>33</v>
          </cell>
          <cell r="F784">
            <v>0</v>
          </cell>
          <cell r="G784" t="str">
            <v>U</v>
          </cell>
          <cell r="H784">
            <v>109</v>
          </cell>
          <cell r="I784">
            <v>46</v>
          </cell>
          <cell r="J784">
            <v>0</v>
          </cell>
          <cell r="K784" t="str">
            <v>B</v>
          </cell>
          <cell r="L784">
            <v>-7</v>
          </cell>
          <cell r="M784">
            <v>1</v>
          </cell>
        </row>
        <row r="785">
          <cell r="B785" t="str">
            <v>HAWTHORNE</v>
          </cell>
          <cell r="C785" t="str">
            <v>USA (CA)</v>
          </cell>
          <cell r="D785">
            <v>33</v>
          </cell>
          <cell r="E785">
            <v>55</v>
          </cell>
          <cell r="F785">
            <v>0</v>
          </cell>
          <cell r="G785" t="str">
            <v>U</v>
          </cell>
          <cell r="H785">
            <v>118</v>
          </cell>
          <cell r="I785">
            <v>20</v>
          </cell>
          <cell r="J785">
            <v>0</v>
          </cell>
          <cell r="K785" t="str">
            <v>B</v>
          </cell>
          <cell r="L785">
            <v>-8</v>
          </cell>
          <cell r="M785">
            <v>1</v>
          </cell>
        </row>
        <row r="786">
          <cell r="B786" t="str">
            <v>HAWTHORNE</v>
          </cell>
          <cell r="C786" t="str">
            <v>USA (NV)</v>
          </cell>
          <cell r="D786">
            <v>38</v>
          </cell>
          <cell r="E786">
            <v>33</v>
          </cell>
          <cell r="F786">
            <v>0</v>
          </cell>
          <cell r="G786" t="str">
            <v>U</v>
          </cell>
          <cell r="H786">
            <v>118</v>
          </cell>
          <cell r="I786">
            <v>38</v>
          </cell>
          <cell r="J786">
            <v>0</v>
          </cell>
          <cell r="K786" t="str">
            <v>B</v>
          </cell>
          <cell r="L786">
            <v>-8</v>
          </cell>
          <cell r="M786">
            <v>1</v>
          </cell>
        </row>
        <row r="787">
          <cell r="B787" t="str">
            <v>HAY RIVER</v>
          </cell>
          <cell r="C787" t="str">
            <v>CANADA</v>
          </cell>
          <cell r="D787">
            <v>60</v>
          </cell>
          <cell r="E787">
            <v>51</v>
          </cell>
          <cell r="F787">
            <v>0</v>
          </cell>
          <cell r="G787" t="str">
            <v>U</v>
          </cell>
          <cell r="H787">
            <v>115</v>
          </cell>
          <cell r="I787">
            <v>47</v>
          </cell>
          <cell r="J787">
            <v>0</v>
          </cell>
          <cell r="K787" t="str">
            <v>B</v>
          </cell>
          <cell r="L787">
            <v>-7</v>
          </cell>
          <cell r="M787">
            <v>1</v>
          </cell>
        </row>
        <row r="788">
          <cell r="B788" t="str">
            <v>HAYDEN</v>
          </cell>
          <cell r="C788" t="str">
            <v>USA (CO)</v>
          </cell>
          <cell r="D788">
            <v>40</v>
          </cell>
          <cell r="E788">
            <v>29</v>
          </cell>
          <cell r="F788">
            <v>0</v>
          </cell>
          <cell r="G788" t="str">
            <v>U</v>
          </cell>
          <cell r="H788">
            <v>107</v>
          </cell>
          <cell r="I788">
            <v>13</v>
          </cell>
          <cell r="J788">
            <v>0</v>
          </cell>
          <cell r="K788" t="str">
            <v>B</v>
          </cell>
          <cell r="L788">
            <v>-7</v>
          </cell>
          <cell r="M788">
            <v>1</v>
          </cell>
        </row>
        <row r="789">
          <cell r="B789" t="str">
            <v>HAYS</v>
          </cell>
          <cell r="C789" t="str">
            <v>USA (KS)</v>
          </cell>
          <cell r="D789">
            <v>38</v>
          </cell>
          <cell r="E789">
            <v>51</v>
          </cell>
          <cell r="F789">
            <v>0</v>
          </cell>
          <cell r="G789" t="str">
            <v>U</v>
          </cell>
          <cell r="H789">
            <v>99</v>
          </cell>
          <cell r="I789">
            <v>16</v>
          </cell>
          <cell r="J789">
            <v>0</v>
          </cell>
          <cell r="K789" t="str">
            <v>B</v>
          </cell>
          <cell r="L789">
            <v>-6</v>
          </cell>
          <cell r="M789">
            <v>1</v>
          </cell>
        </row>
        <row r="790">
          <cell r="B790" t="str">
            <v>HAYWARD</v>
          </cell>
          <cell r="C790" t="str">
            <v>USA (CA)</v>
          </cell>
          <cell r="D790">
            <v>37</v>
          </cell>
          <cell r="E790">
            <v>40</v>
          </cell>
          <cell r="F790">
            <v>0</v>
          </cell>
          <cell r="G790" t="str">
            <v>U</v>
          </cell>
          <cell r="H790">
            <v>122</v>
          </cell>
          <cell r="I790">
            <v>7</v>
          </cell>
          <cell r="J790">
            <v>0</v>
          </cell>
          <cell r="K790" t="str">
            <v>B</v>
          </cell>
          <cell r="L790">
            <v>-8</v>
          </cell>
          <cell r="M790">
            <v>1</v>
          </cell>
        </row>
        <row r="791">
          <cell r="B791" t="str">
            <v>HAYWARD</v>
          </cell>
          <cell r="C791" t="str">
            <v>USA (WI)</v>
          </cell>
          <cell r="D791">
            <v>46</v>
          </cell>
          <cell r="E791">
            <v>1</v>
          </cell>
          <cell r="F791">
            <v>0</v>
          </cell>
          <cell r="G791" t="str">
            <v>U</v>
          </cell>
          <cell r="H791">
            <v>91</v>
          </cell>
          <cell r="I791">
            <v>27</v>
          </cell>
          <cell r="J791">
            <v>0</v>
          </cell>
          <cell r="K791" t="str">
            <v>B</v>
          </cell>
          <cell r="L791">
            <v>-6</v>
          </cell>
          <cell r="M791">
            <v>1</v>
          </cell>
        </row>
        <row r="792">
          <cell r="B792" t="str">
            <v>HAZLETON</v>
          </cell>
          <cell r="C792" t="str">
            <v>USA (PA)</v>
          </cell>
          <cell r="D792">
            <v>40</v>
          </cell>
          <cell r="E792">
            <v>59</v>
          </cell>
          <cell r="F792">
            <v>0</v>
          </cell>
          <cell r="G792" t="str">
            <v>U</v>
          </cell>
          <cell r="H792">
            <v>75</v>
          </cell>
          <cell r="I792">
            <v>59</v>
          </cell>
          <cell r="J792">
            <v>0</v>
          </cell>
          <cell r="K792" t="str">
            <v>B</v>
          </cell>
          <cell r="L792">
            <v>-5</v>
          </cell>
          <cell r="M792">
            <v>1</v>
          </cell>
        </row>
        <row r="793">
          <cell r="B793" t="str">
            <v>HEBRON</v>
          </cell>
          <cell r="C793" t="str">
            <v>PALESTINE</v>
          </cell>
          <cell r="D793">
            <v>31</v>
          </cell>
          <cell r="E793">
            <v>35</v>
          </cell>
          <cell r="F793">
            <v>27</v>
          </cell>
          <cell r="G793" t="str">
            <v>U</v>
          </cell>
          <cell r="H793">
            <v>35</v>
          </cell>
          <cell r="I793">
            <v>6</v>
          </cell>
          <cell r="J793">
            <v>19</v>
          </cell>
          <cell r="K793" t="str">
            <v>T</v>
          </cell>
          <cell r="L793">
            <v>2</v>
          </cell>
          <cell r="M793">
            <v>1</v>
          </cell>
        </row>
        <row r="794">
          <cell r="B794" t="str">
            <v>HELENA</v>
          </cell>
          <cell r="C794" t="str">
            <v>USA (MT)</v>
          </cell>
          <cell r="D794">
            <v>46</v>
          </cell>
          <cell r="E794">
            <v>36</v>
          </cell>
          <cell r="F794">
            <v>0</v>
          </cell>
          <cell r="G794" t="str">
            <v>U</v>
          </cell>
          <cell r="H794">
            <v>111</v>
          </cell>
          <cell r="I794">
            <v>59</v>
          </cell>
          <cell r="J794">
            <v>0</v>
          </cell>
          <cell r="K794" t="str">
            <v>B</v>
          </cell>
          <cell r="L794">
            <v>-7</v>
          </cell>
          <cell r="M794">
            <v>1</v>
          </cell>
        </row>
        <row r="795">
          <cell r="B795" t="str">
            <v>HELSINGBORG</v>
          </cell>
          <cell r="C795" t="str">
            <v>SWEDEN</v>
          </cell>
          <cell r="D795">
            <v>56</v>
          </cell>
          <cell r="E795">
            <v>18</v>
          </cell>
          <cell r="F795">
            <v>0</v>
          </cell>
          <cell r="G795" t="str">
            <v>U</v>
          </cell>
          <cell r="H795">
            <v>12</v>
          </cell>
          <cell r="I795">
            <v>52</v>
          </cell>
          <cell r="J795">
            <v>0</v>
          </cell>
          <cell r="K795" t="str">
            <v>T</v>
          </cell>
          <cell r="L795">
            <v>1</v>
          </cell>
          <cell r="M795">
            <v>1</v>
          </cell>
        </row>
        <row r="796">
          <cell r="B796" t="str">
            <v>HELSINKI</v>
          </cell>
          <cell r="C796" t="str">
            <v>FINLAND</v>
          </cell>
          <cell r="D796">
            <v>60</v>
          </cell>
          <cell r="E796">
            <v>20</v>
          </cell>
          <cell r="F796">
            <v>0</v>
          </cell>
          <cell r="G796" t="str">
            <v>U</v>
          </cell>
          <cell r="H796">
            <v>24</v>
          </cell>
          <cell r="I796">
            <v>58</v>
          </cell>
          <cell r="J796">
            <v>0</v>
          </cell>
          <cell r="K796" t="str">
            <v>T</v>
          </cell>
          <cell r="L796">
            <v>2</v>
          </cell>
          <cell r="M796">
            <v>1</v>
          </cell>
        </row>
        <row r="797">
          <cell r="B797" t="str">
            <v>HEMET</v>
          </cell>
          <cell r="C797" t="str">
            <v>USA (CA)</v>
          </cell>
          <cell r="D797">
            <v>33</v>
          </cell>
          <cell r="E797">
            <v>44</v>
          </cell>
          <cell r="F797">
            <v>0</v>
          </cell>
          <cell r="G797" t="str">
            <v>U</v>
          </cell>
          <cell r="H797">
            <v>117</v>
          </cell>
          <cell r="I797">
            <v>1</v>
          </cell>
          <cell r="J797">
            <v>0</v>
          </cell>
          <cell r="K797" t="str">
            <v>B</v>
          </cell>
          <cell r="L797">
            <v>-8</v>
          </cell>
          <cell r="M797">
            <v>1</v>
          </cell>
        </row>
        <row r="798">
          <cell r="B798" t="str">
            <v>HERAKLION</v>
          </cell>
          <cell r="C798" t="str">
            <v>GREECE</v>
          </cell>
          <cell r="D798">
            <v>35</v>
          </cell>
          <cell r="E798">
            <v>20</v>
          </cell>
          <cell r="F798">
            <v>0</v>
          </cell>
          <cell r="G798" t="str">
            <v>U</v>
          </cell>
          <cell r="H798">
            <v>25</v>
          </cell>
          <cell r="I798">
            <v>11</v>
          </cell>
          <cell r="J798">
            <v>0</v>
          </cell>
          <cell r="K798" t="str">
            <v>T</v>
          </cell>
          <cell r="L798">
            <v>2</v>
          </cell>
          <cell r="M798">
            <v>1</v>
          </cell>
        </row>
        <row r="799">
          <cell r="B799" t="str">
            <v>HERLONG</v>
          </cell>
          <cell r="C799" t="str">
            <v>USA (CA)</v>
          </cell>
          <cell r="D799">
            <v>40</v>
          </cell>
          <cell r="E799">
            <v>16</v>
          </cell>
          <cell r="F799">
            <v>0</v>
          </cell>
          <cell r="G799" t="str">
            <v>U</v>
          </cell>
          <cell r="H799">
            <v>120</v>
          </cell>
          <cell r="I799">
            <v>9</v>
          </cell>
          <cell r="J799">
            <v>0</v>
          </cell>
          <cell r="K799" t="str">
            <v>B</v>
          </cell>
          <cell r="L799">
            <v>-8</v>
          </cell>
          <cell r="M799">
            <v>1</v>
          </cell>
        </row>
        <row r="800">
          <cell r="B800" t="str">
            <v>HIBBING</v>
          </cell>
          <cell r="C800" t="str">
            <v>USA (MN)</v>
          </cell>
          <cell r="D800">
            <v>47</v>
          </cell>
          <cell r="E800">
            <v>23</v>
          </cell>
          <cell r="F800">
            <v>0</v>
          </cell>
          <cell r="G800" t="str">
            <v>U</v>
          </cell>
          <cell r="H800">
            <v>92</v>
          </cell>
          <cell r="I800">
            <v>50</v>
          </cell>
          <cell r="J800">
            <v>0</v>
          </cell>
          <cell r="K800" t="str">
            <v>B</v>
          </cell>
          <cell r="L800">
            <v>-6</v>
          </cell>
          <cell r="M800">
            <v>1</v>
          </cell>
        </row>
        <row r="801">
          <cell r="B801" t="str">
            <v>HICKORY</v>
          </cell>
          <cell r="C801" t="str">
            <v>USA (NC)</v>
          </cell>
          <cell r="D801">
            <v>35</v>
          </cell>
          <cell r="E801">
            <v>44</v>
          </cell>
          <cell r="F801">
            <v>0</v>
          </cell>
          <cell r="G801" t="str">
            <v>U</v>
          </cell>
          <cell r="H801">
            <v>81</v>
          </cell>
          <cell r="I801">
            <v>23</v>
          </cell>
          <cell r="J801">
            <v>0</v>
          </cell>
          <cell r="K801" t="str">
            <v>B</v>
          </cell>
          <cell r="L801">
            <v>-5</v>
          </cell>
          <cell r="M801">
            <v>1</v>
          </cell>
        </row>
        <row r="802">
          <cell r="B802" t="str">
            <v>HIGH LEVEL</v>
          </cell>
          <cell r="C802" t="str">
            <v>CANADA</v>
          </cell>
          <cell r="D802">
            <v>58</v>
          </cell>
          <cell r="E802">
            <v>37</v>
          </cell>
          <cell r="F802">
            <v>0</v>
          </cell>
          <cell r="G802" t="str">
            <v>U</v>
          </cell>
          <cell r="H802">
            <v>117</v>
          </cell>
          <cell r="I802">
            <v>10</v>
          </cell>
          <cell r="J802">
            <v>0</v>
          </cell>
          <cell r="K802" t="str">
            <v>B</v>
          </cell>
          <cell r="L802">
            <v>-7</v>
          </cell>
          <cell r="M802">
            <v>1</v>
          </cell>
        </row>
        <row r="803">
          <cell r="B803" t="str">
            <v>HILLSBORO</v>
          </cell>
          <cell r="C803" t="str">
            <v>USA (OR)</v>
          </cell>
          <cell r="D803">
            <v>45</v>
          </cell>
          <cell r="E803">
            <v>32</v>
          </cell>
          <cell r="F803">
            <v>0</v>
          </cell>
          <cell r="G803" t="str">
            <v>U</v>
          </cell>
          <cell r="H803">
            <v>122</v>
          </cell>
          <cell r="I803">
            <v>57</v>
          </cell>
          <cell r="J803">
            <v>0</v>
          </cell>
          <cell r="K803" t="str">
            <v>B</v>
          </cell>
          <cell r="L803">
            <v>-8</v>
          </cell>
          <cell r="M803">
            <v>1</v>
          </cell>
        </row>
        <row r="804">
          <cell r="B804" t="str">
            <v>HILO</v>
          </cell>
          <cell r="C804" t="str">
            <v>USA (HI)</v>
          </cell>
          <cell r="D804">
            <v>19</v>
          </cell>
          <cell r="E804">
            <v>43</v>
          </cell>
          <cell r="F804">
            <v>0</v>
          </cell>
          <cell r="G804" t="str">
            <v>U</v>
          </cell>
          <cell r="H804">
            <v>155</v>
          </cell>
          <cell r="I804">
            <v>3</v>
          </cell>
          <cell r="J804">
            <v>0</v>
          </cell>
          <cell r="K804" t="str">
            <v>B</v>
          </cell>
          <cell r="L804">
            <v>-9</v>
          </cell>
          <cell r="M804">
            <v>1</v>
          </cell>
        </row>
        <row r="805">
          <cell r="B805" t="str">
            <v>HIROSHIMA</v>
          </cell>
          <cell r="C805" t="str">
            <v>JAPAN</v>
          </cell>
          <cell r="D805">
            <v>34</v>
          </cell>
          <cell r="E805">
            <v>23</v>
          </cell>
          <cell r="F805">
            <v>0</v>
          </cell>
          <cell r="G805" t="str">
            <v>U</v>
          </cell>
          <cell r="H805">
            <v>132</v>
          </cell>
          <cell r="I805">
            <v>27</v>
          </cell>
          <cell r="J805">
            <v>0</v>
          </cell>
          <cell r="K805" t="str">
            <v>T</v>
          </cell>
          <cell r="L805">
            <v>9</v>
          </cell>
          <cell r="M805">
            <v>1</v>
          </cell>
        </row>
        <row r="806">
          <cell r="B806" t="str">
            <v>HMEADEYEH</v>
          </cell>
          <cell r="C806" t="str">
            <v>JORDAN</v>
          </cell>
          <cell r="D806">
            <v>32</v>
          </cell>
          <cell r="E806">
            <v>14</v>
          </cell>
          <cell r="F806">
            <v>0</v>
          </cell>
          <cell r="G806" t="str">
            <v>U</v>
          </cell>
          <cell r="H806">
            <v>36</v>
          </cell>
          <cell r="I806">
            <v>33</v>
          </cell>
          <cell r="J806">
            <v>0</v>
          </cell>
          <cell r="K806" t="str">
            <v>T</v>
          </cell>
          <cell r="L806">
            <v>2</v>
          </cell>
          <cell r="M806">
            <v>800</v>
          </cell>
        </row>
        <row r="807">
          <cell r="B807" t="str">
            <v>HO CHI MINH CITY</v>
          </cell>
          <cell r="C807" t="str">
            <v>VIETNAM</v>
          </cell>
          <cell r="D807">
            <v>10</v>
          </cell>
          <cell r="E807">
            <v>49</v>
          </cell>
          <cell r="F807">
            <v>0</v>
          </cell>
          <cell r="G807" t="str">
            <v>U</v>
          </cell>
          <cell r="H807">
            <v>106</v>
          </cell>
          <cell r="I807">
            <v>39</v>
          </cell>
          <cell r="J807">
            <v>0</v>
          </cell>
          <cell r="K807" t="str">
            <v>T</v>
          </cell>
          <cell r="L807">
            <v>7</v>
          </cell>
          <cell r="M807">
            <v>1</v>
          </cell>
        </row>
        <row r="808">
          <cell r="B808" t="str">
            <v>HOBART</v>
          </cell>
          <cell r="C808" t="str">
            <v>AUSTRALIA</v>
          </cell>
          <cell r="D808">
            <v>42</v>
          </cell>
          <cell r="E808">
            <v>50</v>
          </cell>
          <cell r="F808">
            <v>0</v>
          </cell>
          <cell r="G808" t="str">
            <v>S</v>
          </cell>
          <cell r="H808">
            <v>147</v>
          </cell>
          <cell r="I808">
            <v>31</v>
          </cell>
          <cell r="J808">
            <v>0</v>
          </cell>
          <cell r="K808" t="str">
            <v>T</v>
          </cell>
          <cell r="L808">
            <v>10</v>
          </cell>
          <cell r="M808">
            <v>1</v>
          </cell>
        </row>
        <row r="809">
          <cell r="B809" t="str">
            <v>HOBBS</v>
          </cell>
          <cell r="C809" t="str">
            <v>USA (NM)</v>
          </cell>
          <cell r="D809">
            <v>32</v>
          </cell>
          <cell r="E809">
            <v>41</v>
          </cell>
          <cell r="F809">
            <v>0</v>
          </cell>
          <cell r="G809" t="str">
            <v>U</v>
          </cell>
          <cell r="H809">
            <v>103</v>
          </cell>
          <cell r="I809">
            <v>13</v>
          </cell>
          <cell r="J809">
            <v>0</v>
          </cell>
          <cell r="K809" t="str">
            <v>B</v>
          </cell>
          <cell r="L809">
            <v>-7</v>
          </cell>
          <cell r="M809">
            <v>1</v>
          </cell>
        </row>
        <row r="810">
          <cell r="B810" t="str">
            <v>HODEIDA</v>
          </cell>
          <cell r="C810" t="str">
            <v>YEMEN</v>
          </cell>
          <cell r="D810">
            <v>14</v>
          </cell>
          <cell r="E810">
            <v>45</v>
          </cell>
          <cell r="F810">
            <v>0</v>
          </cell>
          <cell r="G810" t="str">
            <v>U</v>
          </cell>
          <cell r="H810">
            <v>42</v>
          </cell>
          <cell r="I810">
            <v>59</v>
          </cell>
          <cell r="J810">
            <v>0</v>
          </cell>
          <cell r="K810" t="str">
            <v>T</v>
          </cell>
          <cell r="L810">
            <v>3</v>
          </cell>
          <cell r="M810">
            <v>1</v>
          </cell>
        </row>
        <row r="811">
          <cell r="B811" t="str">
            <v>HOFUF</v>
          </cell>
          <cell r="C811" t="str">
            <v>SAUDI ARABIA</v>
          </cell>
          <cell r="D811">
            <v>25</v>
          </cell>
          <cell r="E811">
            <v>22</v>
          </cell>
          <cell r="F811">
            <v>0</v>
          </cell>
          <cell r="G811" t="str">
            <v>U</v>
          </cell>
          <cell r="H811">
            <v>49</v>
          </cell>
          <cell r="I811">
            <v>35</v>
          </cell>
          <cell r="J811">
            <v>0</v>
          </cell>
          <cell r="K811" t="str">
            <v>T</v>
          </cell>
          <cell r="L811">
            <v>3</v>
          </cell>
          <cell r="M811">
            <v>1</v>
          </cell>
        </row>
        <row r="812">
          <cell r="B812" t="str">
            <v>HOLGUIN</v>
          </cell>
          <cell r="C812" t="str">
            <v>CUBA</v>
          </cell>
          <cell r="D812">
            <v>20</v>
          </cell>
          <cell r="E812">
            <v>47</v>
          </cell>
          <cell r="F812">
            <v>0</v>
          </cell>
          <cell r="G812" t="str">
            <v>U</v>
          </cell>
          <cell r="H812">
            <v>76</v>
          </cell>
          <cell r="I812">
            <v>19</v>
          </cell>
          <cell r="J812">
            <v>0</v>
          </cell>
          <cell r="K812" t="str">
            <v>B</v>
          </cell>
          <cell r="L812">
            <v>-5</v>
          </cell>
          <cell r="M812">
            <v>1</v>
          </cell>
        </row>
        <row r="813">
          <cell r="B813" t="str">
            <v>HOLMS</v>
          </cell>
          <cell r="C813" t="str">
            <v>SYRIA</v>
          </cell>
          <cell r="D813">
            <v>34</v>
          </cell>
          <cell r="E813">
            <v>44</v>
          </cell>
          <cell r="F813">
            <v>0</v>
          </cell>
          <cell r="G813" t="str">
            <v>U</v>
          </cell>
          <cell r="H813">
            <v>37</v>
          </cell>
          <cell r="I813">
            <v>17</v>
          </cell>
          <cell r="J813">
            <v>0</v>
          </cell>
          <cell r="K813" t="str">
            <v>T</v>
          </cell>
          <cell r="L813">
            <v>2</v>
          </cell>
          <cell r="M813">
            <v>1</v>
          </cell>
        </row>
        <row r="814">
          <cell r="B814" t="str">
            <v>HOMER</v>
          </cell>
          <cell r="C814" t="str">
            <v>USA (AK)</v>
          </cell>
          <cell r="D814">
            <v>59</v>
          </cell>
          <cell r="E814">
            <v>39</v>
          </cell>
          <cell r="F814">
            <v>0</v>
          </cell>
          <cell r="G814" t="str">
            <v>U</v>
          </cell>
          <cell r="H814">
            <v>151</v>
          </cell>
          <cell r="I814">
            <v>29</v>
          </cell>
          <cell r="J814">
            <v>0</v>
          </cell>
          <cell r="K814" t="str">
            <v>B</v>
          </cell>
          <cell r="L814">
            <v>-9</v>
          </cell>
          <cell r="M814">
            <v>1</v>
          </cell>
        </row>
        <row r="815">
          <cell r="B815" t="str">
            <v>HOMESTEAD</v>
          </cell>
          <cell r="C815" t="str">
            <v>USA (FL)</v>
          </cell>
          <cell r="D815">
            <v>25</v>
          </cell>
          <cell r="E815">
            <v>29</v>
          </cell>
          <cell r="F815">
            <v>0</v>
          </cell>
          <cell r="G815" t="str">
            <v>U</v>
          </cell>
          <cell r="H815">
            <v>80</v>
          </cell>
          <cell r="I815">
            <v>23</v>
          </cell>
          <cell r="J815">
            <v>0</v>
          </cell>
          <cell r="K815" t="str">
            <v>B</v>
          </cell>
          <cell r="L815">
            <v>-5</v>
          </cell>
          <cell r="M815">
            <v>1</v>
          </cell>
        </row>
        <row r="816">
          <cell r="B816" t="str">
            <v>HONG KONG</v>
          </cell>
          <cell r="C816" t="str">
            <v>HONG KONG</v>
          </cell>
          <cell r="D816">
            <v>22</v>
          </cell>
          <cell r="E816">
            <v>19</v>
          </cell>
          <cell r="F816">
            <v>0</v>
          </cell>
          <cell r="G816" t="str">
            <v>U</v>
          </cell>
          <cell r="H816">
            <v>114</v>
          </cell>
          <cell r="I816">
            <v>12</v>
          </cell>
          <cell r="J816">
            <v>0</v>
          </cell>
          <cell r="K816" t="str">
            <v>T</v>
          </cell>
          <cell r="L816">
            <v>8</v>
          </cell>
          <cell r="M816">
            <v>1</v>
          </cell>
        </row>
        <row r="817">
          <cell r="B817" t="str">
            <v>HONIARA</v>
          </cell>
          <cell r="C817" t="str">
            <v>SOLOMON ISLAND</v>
          </cell>
          <cell r="D817">
            <v>9</v>
          </cell>
          <cell r="E817">
            <v>26</v>
          </cell>
          <cell r="F817">
            <v>0</v>
          </cell>
          <cell r="G817" t="str">
            <v>S</v>
          </cell>
          <cell r="H817">
            <v>160</v>
          </cell>
          <cell r="I817">
            <v>3</v>
          </cell>
          <cell r="J817">
            <v>0</v>
          </cell>
          <cell r="K817" t="str">
            <v>T</v>
          </cell>
          <cell r="L817">
            <v>11</v>
          </cell>
          <cell r="M817">
            <v>1</v>
          </cell>
        </row>
        <row r="818">
          <cell r="B818" t="str">
            <v>HONOLULU</v>
          </cell>
          <cell r="C818" t="str">
            <v>USA (HI)</v>
          </cell>
          <cell r="D818">
            <v>21</v>
          </cell>
          <cell r="E818">
            <v>19</v>
          </cell>
          <cell r="F818">
            <v>0</v>
          </cell>
          <cell r="G818" t="str">
            <v>U</v>
          </cell>
          <cell r="H818">
            <v>157</v>
          </cell>
          <cell r="I818">
            <v>56</v>
          </cell>
          <cell r="J818">
            <v>0</v>
          </cell>
          <cell r="K818" t="str">
            <v>B</v>
          </cell>
          <cell r="L818">
            <v>-9</v>
          </cell>
          <cell r="M818">
            <v>1</v>
          </cell>
        </row>
        <row r="819">
          <cell r="B819" t="str">
            <v>HOPKINSVILLE</v>
          </cell>
          <cell r="C819" t="str">
            <v>USA (KY)</v>
          </cell>
          <cell r="D819">
            <v>36</v>
          </cell>
          <cell r="E819">
            <v>40</v>
          </cell>
          <cell r="F819">
            <v>0</v>
          </cell>
          <cell r="G819" t="str">
            <v>U</v>
          </cell>
          <cell r="H819">
            <v>87</v>
          </cell>
          <cell r="I819">
            <v>30</v>
          </cell>
          <cell r="J819">
            <v>0</v>
          </cell>
          <cell r="K819" t="str">
            <v>B</v>
          </cell>
          <cell r="L819">
            <v>-6</v>
          </cell>
          <cell r="M819">
            <v>1</v>
          </cell>
        </row>
        <row r="820">
          <cell r="B820" t="str">
            <v>HOT SPRINGS</v>
          </cell>
          <cell r="C820" t="str">
            <v>USA (AR)</v>
          </cell>
          <cell r="D820">
            <v>34</v>
          </cell>
          <cell r="E820">
            <v>29</v>
          </cell>
          <cell r="F820">
            <v>0</v>
          </cell>
          <cell r="G820" t="str">
            <v>U</v>
          </cell>
          <cell r="H820">
            <v>93</v>
          </cell>
          <cell r="I820">
            <v>6</v>
          </cell>
          <cell r="J820">
            <v>0</v>
          </cell>
          <cell r="K820" t="str">
            <v>B</v>
          </cell>
          <cell r="L820">
            <v>-6</v>
          </cell>
          <cell r="M820">
            <v>1</v>
          </cell>
        </row>
        <row r="821">
          <cell r="B821" t="str">
            <v>HOT SPRINGS</v>
          </cell>
          <cell r="C821" t="str">
            <v>USA (VA)</v>
          </cell>
          <cell r="D821">
            <v>37</v>
          </cell>
          <cell r="E821">
            <v>57</v>
          </cell>
          <cell r="F821">
            <v>0</v>
          </cell>
          <cell r="G821" t="str">
            <v>U</v>
          </cell>
          <cell r="H821">
            <v>79</v>
          </cell>
          <cell r="I821">
            <v>50</v>
          </cell>
          <cell r="J821">
            <v>0</v>
          </cell>
          <cell r="K821" t="str">
            <v>B</v>
          </cell>
          <cell r="L821">
            <v>-5</v>
          </cell>
          <cell r="M821">
            <v>1</v>
          </cell>
        </row>
        <row r="822">
          <cell r="B822" t="str">
            <v>HOULTON</v>
          </cell>
          <cell r="C822" t="str">
            <v>USA (ME)</v>
          </cell>
          <cell r="D822">
            <v>46</v>
          </cell>
          <cell r="E822">
            <v>7</v>
          </cell>
          <cell r="F822">
            <v>0</v>
          </cell>
          <cell r="G822" t="str">
            <v>U</v>
          </cell>
          <cell r="H822">
            <v>67</v>
          </cell>
          <cell r="I822">
            <v>48</v>
          </cell>
          <cell r="J822">
            <v>0</v>
          </cell>
          <cell r="K822" t="str">
            <v>B</v>
          </cell>
          <cell r="L822">
            <v>-5</v>
          </cell>
          <cell r="M822">
            <v>1</v>
          </cell>
        </row>
        <row r="823">
          <cell r="B823" t="str">
            <v>HOUSTON</v>
          </cell>
          <cell r="C823" t="str">
            <v>USA (TX)</v>
          </cell>
          <cell r="D823">
            <v>29</v>
          </cell>
          <cell r="E823">
            <v>39</v>
          </cell>
          <cell r="F823">
            <v>0</v>
          </cell>
          <cell r="G823" t="str">
            <v>U</v>
          </cell>
          <cell r="H823">
            <v>95</v>
          </cell>
          <cell r="I823">
            <v>17</v>
          </cell>
          <cell r="J823">
            <v>0</v>
          </cell>
          <cell r="K823" t="str">
            <v>B</v>
          </cell>
          <cell r="L823">
            <v>-6</v>
          </cell>
          <cell r="M823">
            <v>1</v>
          </cell>
        </row>
        <row r="824">
          <cell r="B824" t="str">
            <v>HUALIEN</v>
          </cell>
          <cell r="C824" t="str">
            <v>TAIWAN</v>
          </cell>
          <cell r="D824">
            <v>24</v>
          </cell>
          <cell r="E824">
            <v>1</v>
          </cell>
          <cell r="F824">
            <v>0</v>
          </cell>
          <cell r="G824" t="str">
            <v>U</v>
          </cell>
          <cell r="H824">
            <v>121</v>
          </cell>
          <cell r="I824">
            <v>37</v>
          </cell>
          <cell r="J824">
            <v>0</v>
          </cell>
          <cell r="K824" t="str">
            <v>T</v>
          </cell>
          <cell r="L824">
            <v>8</v>
          </cell>
          <cell r="M824">
            <v>1</v>
          </cell>
        </row>
        <row r="825">
          <cell r="B825" t="str">
            <v>HUAMBO</v>
          </cell>
          <cell r="C825" t="str">
            <v>ANGOLA</v>
          </cell>
          <cell r="D825">
            <v>12</v>
          </cell>
          <cell r="E825">
            <v>48</v>
          </cell>
          <cell r="F825">
            <v>0</v>
          </cell>
          <cell r="G825" t="str">
            <v>S</v>
          </cell>
          <cell r="H825">
            <v>15</v>
          </cell>
          <cell r="I825">
            <v>45</v>
          </cell>
          <cell r="J825">
            <v>0</v>
          </cell>
          <cell r="K825" t="str">
            <v>T</v>
          </cell>
          <cell r="L825">
            <v>1</v>
          </cell>
          <cell r="M825">
            <v>1</v>
          </cell>
        </row>
        <row r="826">
          <cell r="B826" t="str">
            <v>HUNTINGTON</v>
          </cell>
          <cell r="C826" t="str">
            <v>USA (WV)</v>
          </cell>
          <cell r="D826">
            <v>38</v>
          </cell>
          <cell r="E826">
            <v>22</v>
          </cell>
          <cell r="F826">
            <v>0</v>
          </cell>
          <cell r="G826" t="str">
            <v>U</v>
          </cell>
          <cell r="H826">
            <v>82</v>
          </cell>
          <cell r="I826">
            <v>33</v>
          </cell>
          <cell r="J826">
            <v>0</v>
          </cell>
          <cell r="K826" t="str">
            <v>B</v>
          </cell>
          <cell r="L826">
            <v>-5</v>
          </cell>
          <cell r="M826">
            <v>1</v>
          </cell>
        </row>
        <row r="827">
          <cell r="B827" t="str">
            <v>HUNTSVILLE</v>
          </cell>
          <cell r="C827" t="str">
            <v>USA (AL)</v>
          </cell>
          <cell r="D827">
            <v>34</v>
          </cell>
          <cell r="E827">
            <v>39</v>
          </cell>
          <cell r="F827">
            <v>0</v>
          </cell>
          <cell r="G827" t="str">
            <v>U</v>
          </cell>
          <cell r="H827">
            <v>86</v>
          </cell>
          <cell r="I827">
            <v>47</v>
          </cell>
          <cell r="J827">
            <v>0</v>
          </cell>
          <cell r="K827" t="str">
            <v>B</v>
          </cell>
          <cell r="L827">
            <v>-6</v>
          </cell>
          <cell r="M827">
            <v>1</v>
          </cell>
        </row>
        <row r="828">
          <cell r="B828" t="str">
            <v>HURON</v>
          </cell>
          <cell r="C828" t="str">
            <v>USA (SD)</v>
          </cell>
          <cell r="D828">
            <v>44</v>
          </cell>
          <cell r="E828">
            <v>23</v>
          </cell>
          <cell r="F828">
            <v>0</v>
          </cell>
          <cell r="G828" t="str">
            <v>U</v>
          </cell>
          <cell r="H828">
            <v>98</v>
          </cell>
          <cell r="I828">
            <v>14</v>
          </cell>
          <cell r="J828">
            <v>0</v>
          </cell>
          <cell r="K828" t="str">
            <v>B</v>
          </cell>
          <cell r="L828">
            <v>0</v>
          </cell>
          <cell r="M828">
            <v>1</v>
          </cell>
        </row>
        <row r="829">
          <cell r="B829" t="str">
            <v>HUTCHINSON</v>
          </cell>
          <cell r="C829" t="str">
            <v>USA (KS)</v>
          </cell>
          <cell r="D829">
            <v>38</v>
          </cell>
          <cell r="E829">
            <v>4</v>
          </cell>
          <cell r="F829">
            <v>0</v>
          </cell>
          <cell r="G829" t="str">
            <v>U</v>
          </cell>
          <cell r="H829">
            <v>97</v>
          </cell>
          <cell r="I829">
            <v>52</v>
          </cell>
          <cell r="J829">
            <v>0</v>
          </cell>
          <cell r="K829" t="str">
            <v>B</v>
          </cell>
          <cell r="L829">
            <v>-6</v>
          </cell>
          <cell r="M829">
            <v>1</v>
          </cell>
        </row>
        <row r="830">
          <cell r="B830" t="str">
            <v>HYANNIS</v>
          </cell>
          <cell r="C830" t="str">
            <v>USA (MA)</v>
          </cell>
          <cell r="D830">
            <v>41</v>
          </cell>
          <cell r="E830">
            <v>40</v>
          </cell>
          <cell r="F830">
            <v>0</v>
          </cell>
          <cell r="G830" t="str">
            <v>U</v>
          </cell>
          <cell r="H830">
            <v>70</v>
          </cell>
          <cell r="I830">
            <v>17</v>
          </cell>
          <cell r="J830">
            <v>0</v>
          </cell>
          <cell r="K830" t="str">
            <v>B</v>
          </cell>
          <cell r="L830">
            <v>-5</v>
          </cell>
          <cell r="M830">
            <v>1</v>
          </cell>
        </row>
        <row r="831">
          <cell r="B831" t="str">
            <v>HYDERABAD</v>
          </cell>
          <cell r="C831" t="str">
            <v>INDIA</v>
          </cell>
          <cell r="D831">
            <v>17</v>
          </cell>
          <cell r="E831">
            <v>27</v>
          </cell>
          <cell r="F831">
            <v>0</v>
          </cell>
          <cell r="G831" t="str">
            <v>U</v>
          </cell>
          <cell r="H831">
            <v>78</v>
          </cell>
          <cell r="I831">
            <v>28</v>
          </cell>
          <cell r="J831">
            <v>0</v>
          </cell>
          <cell r="K831" t="str">
            <v>T</v>
          </cell>
          <cell r="L831">
            <v>5</v>
          </cell>
          <cell r="M831">
            <v>1</v>
          </cell>
        </row>
        <row r="832">
          <cell r="B832" t="str">
            <v>HYDERABAD</v>
          </cell>
          <cell r="C832" t="str">
            <v>PAKISTAN</v>
          </cell>
          <cell r="D832">
            <v>25</v>
          </cell>
          <cell r="E832">
            <v>19</v>
          </cell>
          <cell r="F832">
            <v>0</v>
          </cell>
          <cell r="G832" t="str">
            <v>U</v>
          </cell>
          <cell r="H832">
            <v>68</v>
          </cell>
          <cell r="I832">
            <v>22</v>
          </cell>
          <cell r="J832">
            <v>0</v>
          </cell>
          <cell r="K832" t="str">
            <v>T</v>
          </cell>
          <cell r="L832">
            <v>5</v>
          </cell>
          <cell r="M832">
            <v>1</v>
          </cell>
        </row>
        <row r="833">
          <cell r="B833" t="str">
            <v>IBIZA</v>
          </cell>
          <cell r="C833" t="str">
            <v>SPAIN</v>
          </cell>
          <cell r="D833">
            <v>38</v>
          </cell>
          <cell r="E833">
            <v>52</v>
          </cell>
          <cell r="F833">
            <v>0</v>
          </cell>
          <cell r="G833" t="str">
            <v>U</v>
          </cell>
          <cell r="H833">
            <v>1</v>
          </cell>
          <cell r="I833">
            <v>22</v>
          </cell>
          <cell r="J833">
            <v>0</v>
          </cell>
          <cell r="K833" t="str">
            <v>T</v>
          </cell>
          <cell r="L833">
            <v>1</v>
          </cell>
          <cell r="M833">
            <v>1</v>
          </cell>
        </row>
        <row r="834">
          <cell r="B834" t="str">
            <v>IDAHO FALLS</v>
          </cell>
          <cell r="C834" t="str">
            <v>USA (ID)</v>
          </cell>
          <cell r="D834">
            <v>43</v>
          </cell>
          <cell r="E834">
            <v>31</v>
          </cell>
          <cell r="F834">
            <v>0</v>
          </cell>
          <cell r="G834" t="str">
            <v>U</v>
          </cell>
          <cell r="H834">
            <v>112</v>
          </cell>
          <cell r="I834">
            <v>4</v>
          </cell>
          <cell r="J834">
            <v>0</v>
          </cell>
          <cell r="K834" t="str">
            <v>B</v>
          </cell>
          <cell r="L834">
            <v>-7</v>
          </cell>
          <cell r="M834">
            <v>1</v>
          </cell>
        </row>
        <row r="835">
          <cell r="B835" t="str">
            <v>IDI</v>
          </cell>
          <cell r="C835" t="str">
            <v>INDONESIA</v>
          </cell>
          <cell r="D835">
            <v>4</v>
          </cell>
          <cell r="E835">
            <v>58</v>
          </cell>
          <cell r="F835">
            <v>0</v>
          </cell>
          <cell r="G835" t="str">
            <v>U</v>
          </cell>
          <cell r="H835">
            <v>97</v>
          </cell>
          <cell r="I835">
            <v>46</v>
          </cell>
          <cell r="J835">
            <v>0</v>
          </cell>
          <cell r="K835" t="str">
            <v>T</v>
          </cell>
          <cell r="L835">
            <v>7</v>
          </cell>
          <cell r="M835">
            <v>10</v>
          </cell>
        </row>
        <row r="836">
          <cell r="B836" t="str">
            <v>IGUASSU FALLS</v>
          </cell>
          <cell r="C836" t="str">
            <v>BRAZIL</v>
          </cell>
          <cell r="D836">
            <v>25</v>
          </cell>
          <cell r="E836">
            <v>31</v>
          </cell>
          <cell r="F836">
            <v>0</v>
          </cell>
          <cell r="G836" t="str">
            <v>S</v>
          </cell>
          <cell r="H836">
            <v>54</v>
          </cell>
          <cell r="I836">
            <v>35</v>
          </cell>
          <cell r="J836">
            <v>0</v>
          </cell>
          <cell r="K836" t="str">
            <v>B</v>
          </cell>
          <cell r="L836">
            <v>-3</v>
          </cell>
          <cell r="M836">
            <v>1</v>
          </cell>
        </row>
        <row r="837">
          <cell r="B837" t="str">
            <v>IGUAZU</v>
          </cell>
          <cell r="C837" t="str">
            <v>ARGENTINA</v>
          </cell>
          <cell r="D837">
            <v>25</v>
          </cell>
          <cell r="E837">
            <v>45</v>
          </cell>
          <cell r="F837">
            <v>0</v>
          </cell>
          <cell r="G837" t="str">
            <v>S</v>
          </cell>
          <cell r="H837">
            <v>54</v>
          </cell>
          <cell r="I837">
            <v>28</v>
          </cell>
          <cell r="J837">
            <v>0</v>
          </cell>
          <cell r="K837" t="str">
            <v>B</v>
          </cell>
          <cell r="L837">
            <v>-3</v>
          </cell>
          <cell r="M837">
            <v>1</v>
          </cell>
        </row>
        <row r="838">
          <cell r="B838" t="str">
            <v>ILES DE MADELEINE</v>
          </cell>
          <cell r="C838" t="str">
            <v>USA (CA)</v>
          </cell>
          <cell r="D838">
            <v>47</v>
          </cell>
          <cell r="E838">
            <v>22</v>
          </cell>
          <cell r="F838">
            <v>0</v>
          </cell>
          <cell r="G838" t="str">
            <v>U</v>
          </cell>
          <cell r="H838">
            <v>61</v>
          </cell>
          <cell r="I838">
            <v>54</v>
          </cell>
          <cell r="J838">
            <v>0</v>
          </cell>
          <cell r="K838" t="str">
            <v>B</v>
          </cell>
          <cell r="L838">
            <v>-4</v>
          </cell>
          <cell r="M838">
            <v>1</v>
          </cell>
        </row>
        <row r="839">
          <cell r="B839" t="str">
            <v>ILOILO</v>
          </cell>
          <cell r="C839" t="str">
            <v>PHILIPPINES</v>
          </cell>
          <cell r="D839">
            <v>10</v>
          </cell>
          <cell r="E839">
            <v>43</v>
          </cell>
          <cell r="F839">
            <v>0</v>
          </cell>
          <cell r="G839" t="str">
            <v>U</v>
          </cell>
          <cell r="H839">
            <v>122</v>
          </cell>
          <cell r="I839">
            <v>33</v>
          </cell>
          <cell r="J839">
            <v>0</v>
          </cell>
          <cell r="K839" t="str">
            <v>T</v>
          </cell>
          <cell r="L839">
            <v>8</v>
          </cell>
          <cell r="M839">
            <v>1</v>
          </cell>
        </row>
        <row r="840">
          <cell r="B840" t="str">
            <v>ILORIN</v>
          </cell>
          <cell r="C840" t="str">
            <v>NIGERIA</v>
          </cell>
          <cell r="D840">
            <v>8</v>
          </cell>
          <cell r="E840">
            <v>26</v>
          </cell>
          <cell r="F840">
            <v>0</v>
          </cell>
          <cell r="G840" t="str">
            <v>U</v>
          </cell>
          <cell r="H840">
            <v>4</v>
          </cell>
          <cell r="I840">
            <v>30</v>
          </cell>
          <cell r="J840">
            <v>0</v>
          </cell>
          <cell r="K840" t="str">
            <v>T</v>
          </cell>
          <cell r="L840">
            <v>1</v>
          </cell>
          <cell r="M840">
            <v>1</v>
          </cell>
        </row>
        <row r="841">
          <cell r="B841" t="str">
            <v>IMMOKALEE</v>
          </cell>
          <cell r="C841" t="str">
            <v>USA (FL)</v>
          </cell>
          <cell r="D841">
            <v>26</v>
          </cell>
          <cell r="E841">
            <v>26</v>
          </cell>
          <cell r="F841">
            <v>0</v>
          </cell>
          <cell r="G841" t="str">
            <v>U</v>
          </cell>
          <cell r="H841">
            <v>81</v>
          </cell>
          <cell r="I841">
            <v>24</v>
          </cell>
          <cell r="J841">
            <v>0</v>
          </cell>
          <cell r="K841" t="str">
            <v>B</v>
          </cell>
          <cell r="L841">
            <v>-5</v>
          </cell>
          <cell r="M841">
            <v>1</v>
          </cell>
        </row>
        <row r="842">
          <cell r="B842" t="str">
            <v>IMPERIAL</v>
          </cell>
          <cell r="C842" t="str">
            <v>USA (NE)</v>
          </cell>
          <cell r="D842">
            <v>40</v>
          </cell>
          <cell r="E842">
            <v>31</v>
          </cell>
          <cell r="F842">
            <v>0</v>
          </cell>
          <cell r="G842" t="str">
            <v>U</v>
          </cell>
          <cell r="H842">
            <v>101</v>
          </cell>
          <cell r="I842">
            <v>37</v>
          </cell>
          <cell r="J842">
            <v>0</v>
          </cell>
          <cell r="K842" t="str">
            <v>B</v>
          </cell>
          <cell r="L842">
            <v>-7</v>
          </cell>
          <cell r="M842">
            <v>1</v>
          </cell>
        </row>
        <row r="843">
          <cell r="B843" t="str">
            <v>IMPHAL</v>
          </cell>
          <cell r="C843" t="str">
            <v>INDIA</v>
          </cell>
          <cell r="D843">
            <v>24</v>
          </cell>
          <cell r="E843">
            <v>46</v>
          </cell>
          <cell r="F843">
            <v>0</v>
          </cell>
          <cell r="G843" t="str">
            <v>U</v>
          </cell>
          <cell r="H843">
            <v>93</v>
          </cell>
          <cell r="I843">
            <v>54</v>
          </cell>
          <cell r="J843">
            <v>0</v>
          </cell>
          <cell r="K843" t="str">
            <v>T</v>
          </cell>
          <cell r="L843">
            <v>5</v>
          </cell>
          <cell r="M843">
            <v>1</v>
          </cell>
        </row>
        <row r="844">
          <cell r="B844" t="str">
            <v>IN AMENAS</v>
          </cell>
          <cell r="C844" t="str">
            <v>ALGERIA</v>
          </cell>
          <cell r="D844">
            <v>28</v>
          </cell>
          <cell r="E844">
            <v>3</v>
          </cell>
          <cell r="F844">
            <v>0</v>
          </cell>
          <cell r="G844" t="str">
            <v>U</v>
          </cell>
          <cell r="H844">
            <v>9</v>
          </cell>
          <cell r="I844">
            <v>38</v>
          </cell>
          <cell r="J844">
            <v>0</v>
          </cell>
          <cell r="K844" t="str">
            <v>T</v>
          </cell>
          <cell r="L844">
            <v>1</v>
          </cell>
          <cell r="M844">
            <v>1</v>
          </cell>
        </row>
        <row r="845">
          <cell r="B845" t="str">
            <v>INCHON</v>
          </cell>
          <cell r="C845" t="str">
            <v>KOREA</v>
          </cell>
          <cell r="D845">
            <v>37</v>
          </cell>
          <cell r="E845">
            <v>27</v>
          </cell>
          <cell r="F845">
            <v>0</v>
          </cell>
          <cell r="G845" t="str">
            <v>U</v>
          </cell>
          <cell r="H845">
            <v>126</v>
          </cell>
          <cell r="I845">
            <v>40</v>
          </cell>
          <cell r="J845">
            <v>0</v>
          </cell>
          <cell r="K845" t="str">
            <v>T</v>
          </cell>
          <cell r="L845">
            <v>9</v>
          </cell>
          <cell r="M845">
            <v>1</v>
          </cell>
        </row>
        <row r="846">
          <cell r="B846" t="str">
            <v>INDEPENDENCE</v>
          </cell>
          <cell r="C846" t="str">
            <v>USA (KS)</v>
          </cell>
          <cell r="D846">
            <v>37</v>
          </cell>
          <cell r="E846">
            <v>20</v>
          </cell>
          <cell r="F846">
            <v>0</v>
          </cell>
          <cell r="G846" t="str">
            <v>U</v>
          </cell>
          <cell r="H846">
            <v>95</v>
          </cell>
          <cell r="I846">
            <v>31</v>
          </cell>
          <cell r="J846">
            <v>0</v>
          </cell>
          <cell r="K846" t="str">
            <v>B</v>
          </cell>
          <cell r="L846">
            <v>-6</v>
          </cell>
          <cell r="M846">
            <v>1</v>
          </cell>
        </row>
        <row r="847">
          <cell r="B847" t="str">
            <v>INDIANAPOLIS</v>
          </cell>
          <cell r="C847" t="str">
            <v>USA (IN)</v>
          </cell>
          <cell r="D847">
            <v>39</v>
          </cell>
          <cell r="E847">
            <v>44</v>
          </cell>
          <cell r="F847">
            <v>0</v>
          </cell>
          <cell r="G847" t="str">
            <v>U</v>
          </cell>
          <cell r="H847">
            <v>86</v>
          </cell>
          <cell r="I847">
            <v>17</v>
          </cell>
          <cell r="J847">
            <v>0</v>
          </cell>
          <cell r="K847" t="str">
            <v>B</v>
          </cell>
          <cell r="L847">
            <v>-5</v>
          </cell>
          <cell r="M847">
            <v>1</v>
          </cell>
        </row>
        <row r="848">
          <cell r="B848" t="str">
            <v>INDRAMAYU</v>
          </cell>
          <cell r="C848" t="str">
            <v>INDONESIA</v>
          </cell>
          <cell r="D848">
            <v>6</v>
          </cell>
          <cell r="E848">
            <v>20</v>
          </cell>
          <cell r="F848">
            <v>0</v>
          </cell>
          <cell r="G848" t="str">
            <v>S</v>
          </cell>
          <cell r="H848">
            <v>108</v>
          </cell>
          <cell r="I848">
            <v>18</v>
          </cell>
          <cell r="J848">
            <v>0</v>
          </cell>
          <cell r="K848" t="str">
            <v>T</v>
          </cell>
          <cell r="L848">
            <v>7</v>
          </cell>
          <cell r="M848">
            <v>10</v>
          </cell>
        </row>
        <row r="849">
          <cell r="B849" t="str">
            <v>INNSBRUCK</v>
          </cell>
          <cell r="C849" t="str">
            <v>AUSTRIA</v>
          </cell>
          <cell r="D849">
            <v>47</v>
          </cell>
          <cell r="E849">
            <v>16</v>
          </cell>
          <cell r="F849">
            <v>0</v>
          </cell>
          <cell r="G849" t="str">
            <v>U</v>
          </cell>
          <cell r="H849">
            <v>11</v>
          </cell>
          <cell r="I849">
            <v>21</v>
          </cell>
          <cell r="J849">
            <v>0</v>
          </cell>
          <cell r="K849" t="str">
            <v>T</v>
          </cell>
          <cell r="L849">
            <v>1</v>
          </cell>
          <cell r="M849">
            <v>1</v>
          </cell>
        </row>
        <row r="850">
          <cell r="B850" t="str">
            <v>INTERNAT L FALLS</v>
          </cell>
          <cell r="C850" t="str">
            <v>USA (MN)</v>
          </cell>
          <cell r="D850">
            <v>48</v>
          </cell>
          <cell r="E850">
            <v>34</v>
          </cell>
          <cell r="F850">
            <v>0</v>
          </cell>
          <cell r="G850" t="str">
            <v>U</v>
          </cell>
          <cell r="H850">
            <v>93</v>
          </cell>
          <cell r="I850">
            <v>24</v>
          </cell>
          <cell r="J850">
            <v>0</v>
          </cell>
          <cell r="K850" t="str">
            <v>B</v>
          </cell>
          <cell r="L850">
            <v>-6</v>
          </cell>
          <cell r="M850">
            <v>1</v>
          </cell>
        </row>
        <row r="851">
          <cell r="B851" t="str">
            <v>INUVIK</v>
          </cell>
          <cell r="C851" t="str">
            <v>CANADA</v>
          </cell>
          <cell r="D851">
            <v>68</v>
          </cell>
          <cell r="E851">
            <v>18</v>
          </cell>
          <cell r="F851">
            <v>0</v>
          </cell>
          <cell r="G851" t="str">
            <v>U</v>
          </cell>
          <cell r="H851">
            <v>133</v>
          </cell>
          <cell r="I851">
            <v>29</v>
          </cell>
          <cell r="J851">
            <v>0</v>
          </cell>
          <cell r="K851" t="str">
            <v>B</v>
          </cell>
          <cell r="L851">
            <v>-7</v>
          </cell>
          <cell r="M851">
            <v>1</v>
          </cell>
        </row>
        <row r="852">
          <cell r="B852" t="str">
            <v>IOANNINA</v>
          </cell>
          <cell r="C852" t="str">
            <v>GREECE</v>
          </cell>
          <cell r="D852">
            <v>39</v>
          </cell>
          <cell r="E852">
            <v>42</v>
          </cell>
          <cell r="F852">
            <v>0</v>
          </cell>
          <cell r="G852" t="str">
            <v>U</v>
          </cell>
          <cell r="H852">
            <v>20</v>
          </cell>
          <cell r="I852">
            <v>50</v>
          </cell>
          <cell r="J852">
            <v>0</v>
          </cell>
          <cell r="K852" t="str">
            <v>T</v>
          </cell>
          <cell r="L852">
            <v>2</v>
          </cell>
          <cell r="M852">
            <v>1</v>
          </cell>
        </row>
        <row r="853">
          <cell r="B853" t="str">
            <v>IOWA CITY</v>
          </cell>
          <cell r="C853" t="str">
            <v>USA (IA)</v>
          </cell>
          <cell r="D853">
            <v>41</v>
          </cell>
          <cell r="E853">
            <v>38</v>
          </cell>
          <cell r="F853">
            <v>0</v>
          </cell>
          <cell r="G853" t="str">
            <v>U</v>
          </cell>
          <cell r="H853">
            <v>91</v>
          </cell>
          <cell r="I853">
            <v>33</v>
          </cell>
          <cell r="J853">
            <v>0</v>
          </cell>
          <cell r="K853" t="str">
            <v>B</v>
          </cell>
          <cell r="L853">
            <v>-6</v>
          </cell>
          <cell r="M853">
            <v>1</v>
          </cell>
        </row>
        <row r="854">
          <cell r="B854" t="str">
            <v>IPATINGA</v>
          </cell>
          <cell r="C854" t="str">
            <v>BRAZIL</v>
          </cell>
          <cell r="D854">
            <v>79</v>
          </cell>
          <cell r="E854">
            <v>30</v>
          </cell>
          <cell r="F854">
            <v>0</v>
          </cell>
          <cell r="G854" t="str">
            <v>S</v>
          </cell>
          <cell r="H854">
            <v>42</v>
          </cell>
          <cell r="I854">
            <v>32</v>
          </cell>
          <cell r="J854">
            <v>0</v>
          </cell>
          <cell r="K854" t="str">
            <v>B</v>
          </cell>
          <cell r="L854">
            <v>-3</v>
          </cell>
          <cell r="M854">
            <v>1</v>
          </cell>
        </row>
        <row r="855">
          <cell r="B855" t="str">
            <v>IPOH</v>
          </cell>
          <cell r="C855" t="str">
            <v>MALAYSIA</v>
          </cell>
          <cell r="D855">
            <v>4</v>
          </cell>
          <cell r="E855">
            <v>35</v>
          </cell>
          <cell r="F855">
            <v>0</v>
          </cell>
          <cell r="G855" t="str">
            <v>U</v>
          </cell>
          <cell r="H855">
            <v>101</v>
          </cell>
          <cell r="I855">
            <v>5</v>
          </cell>
          <cell r="J855">
            <v>0</v>
          </cell>
          <cell r="K855" t="str">
            <v>T</v>
          </cell>
          <cell r="L855">
            <v>8</v>
          </cell>
          <cell r="M855">
            <v>1</v>
          </cell>
        </row>
        <row r="856">
          <cell r="B856" t="str">
            <v>IQUIQUE</v>
          </cell>
          <cell r="C856" t="str">
            <v>CHILE</v>
          </cell>
          <cell r="D856">
            <v>20</v>
          </cell>
          <cell r="E856">
            <v>14</v>
          </cell>
          <cell r="F856">
            <v>0</v>
          </cell>
          <cell r="G856" t="str">
            <v>S</v>
          </cell>
          <cell r="H856">
            <v>70</v>
          </cell>
          <cell r="I856">
            <v>8</v>
          </cell>
          <cell r="J856">
            <v>0</v>
          </cell>
          <cell r="K856" t="str">
            <v>B</v>
          </cell>
          <cell r="L856">
            <v>-4</v>
          </cell>
          <cell r="M856">
            <v>1</v>
          </cell>
        </row>
        <row r="857">
          <cell r="B857" t="str">
            <v>IQUITOS</v>
          </cell>
          <cell r="C857" t="str">
            <v>PERU</v>
          </cell>
          <cell r="D857">
            <v>3</v>
          </cell>
          <cell r="E857">
            <v>45</v>
          </cell>
          <cell r="F857">
            <v>0</v>
          </cell>
          <cell r="G857" t="str">
            <v>S</v>
          </cell>
          <cell r="H857">
            <v>73</v>
          </cell>
          <cell r="I857">
            <v>12</v>
          </cell>
          <cell r="J857">
            <v>0</v>
          </cell>
          <cell r="K857" t="str">
            <v>B</v>
          </cell>
          <cell r="L857">
            <v>-5</v>
          </cell>
          <cell r="M857">
            <v>1</v>
          </cell>
        </row>
        <row r="858">
          <cell r="B858" t="str">
            <v>IRBID</v>
          </cell>
          <cell r="C858" t="str">
            <v>JORDAN</v>
          </cell>
          <cell r="D858">
            <v>32</v>
          </cell>
          <cell r="E858">
            <v>32</v>
          </cell>
          <cell r="F858">
            <v>0</v>
          </cell>
          <cell r="G858" t="str">
            <v>U</v>
          </cell>
          <cell r="H858">
            <v>35</v>
          </cell>
          <cell r="I858">
            <v>50</v>
          </cell>
          <cell r="J858">
            <v>0</v>
          </cell>
          <cell r="K858" t="str">
            <v>T</v>
          </cell>
          <cell r="L858">
            <v>2</v>
          </cell>
          <cell r="M858">
            <v>622</v>
          </cell>
        </row>
        <row r="859">
          <cell r="B859" t="str">
            <v>IRON MOUNTAIN</v>
          </cell>
          <cell r="C859" t="str">
            <v>USA (MI)</v>
          </cell>
          <cell r="D859">
            <v>45</v>
          </cell>
          <cell r="E859">
            <v>49</v>
          </cell>
          <cell r="F859">
            <v>0</v>
          </cell>
          <cell r="G859" t="str">
            <v>U</v>
          </cell>
          <cell r="H859">
            <v>88</v>
          </cell>
          <cell r="I859">
            <v>7</v>
          </cell>
          <cell r="J859">
            <v>0</v>
          </cell>
          <cell r="K859" t="str">
            <v>B</v>
          </cell>
          <cell r="L859">
            <v>-5</v>
          </cell>
          <cell r="M859">
            <v>1</v>
          </cell>
        </row>
        <row r="860">
          <cell r="B860" t="str">
            <v>IRONWOOD</v>
          </cell>
          <cell r="C860" t="str">
            <v>USA (MI)</v>
          </cell>
          <cell r="D860">
            <v>46</v>
          </cell>
          <cell r="E860">
            <v>32</v>
          </cell>
          <cell r="F860">
            <v>0</v>
          </cell>
          <cell r="G860" t="str">
            <v>U</v>
          </cell>
          <cell r="H860">
            <v>90</v>
          </cell>
          <cell r="I860">
            <v>8</v>
          </cell>
          <cell r="J860">
            <v>0</v>
          </cell>
          <cell r="K860" t="str">
            <v>B</v>
          </cell>
          <cell r="L860">
            <v>-5</v>
          </cell>
          <cell r="M860">
            <v>1</v>
          </cell>
        </row>
        <row r="861">
          <cell r="B861" t="str">
            <v>ISFAHAN</v>
          </cell>
          <cell r="C861" t="str">
            <v>IRAN</v>
          </cell>
          <cell r="D861">
            <v>32</v>
          </cell>
          <cell r="E861">
            <v>41</v>
          </cell>
          <cell r="F861">
            <v>0</v>
          </cell>
          <cell r="G861" t="str">
            <v>U</v>
          </cell>
          <cell r="H861">
            <v>51</v>
          </cell>
          <cell r="I861">
            <v>41</v>
          </cell>
          <cell r="J861">
            <v>0</v>
          </cell>
          <cell r="K861" t="str">
            <v>T</v>
          </cell>
          <cell r="L861">
            <v>4</v>
          </cell>
          <cell r="M861">
            <v>1</v>
          </cell>
        </row>
        <row r="862">
          <cell r="B862" t="str">
            <v>ISIRO</v>
          </cell>
          <cell r="C862" t="str">
            <v>ZAIRE</v>
          </cell>
          <cell r="D862">
            <v>2</v>
          </cell>
          <cell r="E862">
            <v>47</v>
          </cell>
          <cell r="F862">
            <v>0</v>
          </cell>
          <cell r="G862" t="str">
            <v>U</v>
          </cell>
          <cell r="H862">
            <v>27</v>
          </cell>
          <cell r="I862">
            <v>38</v>
          </cell>
          <cell r="J862">
            <v>0</v>
          </cell>
          <cell r="K862" t="str">
            <v>T</v>
          </cell>
          <cell r="L862">
            <v>1</v>
          </cell>
          <cell r="M862">
            <v>1</v>
          </cell>
        </row>
        <row r="863">
          <cell r="B863" t="str">
            <v>ISLAMABAD</v>
          </cell>
          <cell r="C863" t="str">
            <v>PAKISTAN</v>
          </cell>
          <cell r="D863">
            <v>33</v>
          </cell>
          <cell r="E863">
            <v>37</v>
          </cell>
          <cell r="F863">
            <v>0</v>
          </cell>
          <cell r="G863" t="str">
            <v>U</v>
          </cell>
          <cell r="H863">
            <v>73</v>
          </cell>
          <cell r="I863">
            <v>6</v>
          </cell>
          <cell r="J863">
            <v>0</v>
          </cell>
          <cell r="K863" t="str">
            <v>T</v>
          </cell>
          <cell r="L863">
            <v>5</v>
          </cell>
          <cell r="M863">
            <v>1</v>
          </cell>
        </row>
        <row r="864">
          <cell r="B864" t="str">
            <v>ISLIP</v>
          </cell>
          <cell r="C864" t="str">
            <v>USA (NY)</v>
          </cell>
          <cell r="D864">
            <v>40</v>
          </cell>
          <cell r="E864">
            <v>48</v>
          </cell>
          <cell r="F864">
            <v>0</v>
          </cell>
          <cell r="G864" t="str">
            <v>U</v>
          </cell>
          <cell r="H864">
            <v>73</v>
          </cell>
          <cell r="I864">
            <v>6</v>
          </cell>
          <cell r="J864">
            <v>0</v>
          </cell>
          <cell r="K864" t="str">
            <v>B</v>
          </cell>
          <cell r="L864">
            <v>-5</v>
          </cell>
          <cell r="M864">
            <v>1</v>
          </cell>
        </row>
        <row r="865">
          <cell r="B865" t="str">
            <v>ISTANBUL</v>
          </cell>
          <cell r="C865" t="str">
            <v>TURKEY</v>
          </cell>
          <cell r="D865">
            <v>40</v>
          </cell>
          <cell r="E865">
            <v>59</v>
          </cell>
          <cell r="F865">
            <v>0</v>
          </cell>
          <cell r="G865" t="str">
            <v>U</v>
          </cell>
          <cell r="H865">
            <v>28</v>
          </cell>
          <cell r="I865">
            <v>49</v>
          </cell>
          <cell r="J865">
            <v>0</v>
          </cell>
          <cell r="K865" t="str">
            <v>T</v>
          </cell>
          <cell r="L865">
            <v>3</v>
          </cell>
          <cell r="M865">
            <v>1</v>
          </cell>
        </row>
        <row r="866">
          <cell r="B866" t="str">
            <v>ITHACA</v>
          </cell>
          <cell r="C866" t="str">
            <v>USA (NY)</v>
          </cell>
          <cell r="D866">
            <v>42</v>
          </cell>
          <cell r="E866">
            <v>29</v>
          </cell>
          <cell r="F866">
            <v>0</v>
          </cell>
          <cell r="G866" t="str">
            <v>U</v>
          </cell>
          <cell r="H866">
            <v>76</v>
          </cell>
          <cell r="I866">
            <v>27</v>
          </cell>
          <cell r="J866">
            <v>0</v>
          </cell>
          <cell r="K866" t="str">
            <v>B</v>
          </cell>
          <cell r="L866">
            <v>-5</v>
          </cell>
          <cell r="M866">
            <v>1</v>
          </cell>
        </row>
        <row r="867">
          <cell r="B867" t="str">
            <v>IVALO</v>
          </cell>
          <cell r="C867" t="str">
            <v>FINLAND</v>
          </cell>
          <cell r="D867">
            <v>68</v>
          </cell>
          <cell r="E867">
            <v>37</v>
          </cell>
          <cell r="F867">
            <v>0</v>
          </cell>
          <cell r="G867" t="str">
            <v>U</v>
          </cell>
          <cell r="H867">
            <v>27</v>
          </cell>
          <cell r="I867">
            <v>25</v>
          </cell>
          <cell r="J867">
            <v>0</v>
          </cell>
          <cell r="K867" t="str">
            <v>T</v>
          </cell>
          <cell r="L867">
            <v>2</v>
          </cell>
          <cell r="M867">
            <v>1</v>
          </cell>
        </row>
        <row r="868">
          <cell r="B868" t="str">
            <v>IZMIR</v>
          </cell>
          <cell r="C868" t="str">
            <v>TURKEY</v>
          </cell>
          <cell r="D868">
            <v>38</v>
          </cell>
          <cell r="E868">
            <v>17</v>
          </cell>
          <cell r="F868">
            <v>0</v>
          </cell>
          <cell r="G868" t="str">
            <v>U</v>
          </cell>
          <cell r="H868">
            <v>27</v>
          </cell>
          <cell r="I868">
            <v>10</v>
          </cell>
          <cell r="J868">
            <v>0</v>
          </cell>
          <cell r="K868" t="str">
            <v>T</v>
          </cell>
          <cell r="L868">
            <v>3</v>
          </cell>
          <cell r="M868">
            <v>1</v>
          </cell>
        </row>
        <row r="869">
          <cell r="B869" t="str">
            <v>JACKSON</v>
          </cell>
          <cell r="C869" t="str">
            <v>USA (MS)</v>
          </cell>
          <cell r="D869">
            <v>32</v>
          </cell>
          <cell r="E869">
            <v>19</v>
          </cell>
          <cell r="F869">
            <v>0</v>
          </cell>
          <cell r="G869" t="str">
            <v>U</v>
          </cell>
          <cell r="H869">
            <v>90</v>
          </cell>
          <cell r="I869">
            <v>5</v>
          </cell>
          <cell r="J869">
            <v>0</v>
          </cell>
          <cell r="K869" t="str">
            <v>B</v>
          </cell>
          <cell r="L869">
            <v>-6</v>
          </cell>
          <cell r="M869">
            <v>1</v>
          </cell>
        </row>
        <row r="870">
          <cell r="B870" t="str">
            <v>JACKSON</v>
          </cell>
          <cell r="C870" t="str">
            <v>USA (TN)</v>
          </cell>
          <cell r="D870">
            <v>35</v>
          </cell>
          <cell r="E870">
            <v>36</v>
          </cell>
          <cell r="F870">
            <v>0</v>
          </cell>
          <cell r="G870" t="str">
            <v>U</v>
          </cell>
          <cell r="H870">
            <v>88</v>
          </cell>
          <cell r="I870">
            <v>55</v>
          </cell>
          <cell r="J870">
            <v>0</v>
          </cell>
          <cell r="K870" t="str">
            <v>B</v>
          </cell>
          <cell r="L870">
            <v>-6</v>
          </cell>
          <cell r="M870">
            <v>1</v>
          </cell>
        </row>
        <row r="871">
          <cell r="B871" t="str">
            <v>JACKSON</v>
          </cell>
          <cell r="C871" t="str">
            <v>USA (WY)</v>
          </cell>
          <cell r="D871">
            <v>43</v>
          </cell>
          <cell r="E871">
            <v>36</v>
          </cell>
          <cell r="F871">
            <v>0</v>
          </cell>
          <cell r="G871" t="str">
            <v>U</v>
          </cell>
          <cell r="H871">
            <v>110</v>
          </cell>
          <cell r="I871">
            <v>44</v>
          </cell>
          <cell r="J871">
            <v>0</v>
          </cell>
          <cell r="K871" t="str">
            <v>B</v>
          </cell>
          <cell r="L871">
            <v>-7</v>
          </cell>
          <cell r="M871">
            <v>1</v>
          </cell>
        </row>
        <row r="872">
          <cell r="B872" t="str">
            <v>JACKSONVILLE</v>
          </cell>
          <cell r="C872" t="str">
            <v>USA (AR)</v>
          </cell>
          <cell r="D872">
            <v>34</v>
          </cell>
          <cell r="E872">
            <v>55</v>
          </cell>
          <cell r="F872">
            <v>0</v>
          </cell>
          <cell r="G872" t="str">
            <v>U</v>
          </cell>
          <cell r="H872">
            <v>92</v>
          </cell>
          <cell r="I872">
            <v>9</v>
          </cell>
          <cell r="J872">
            <v>0</v>
          </cell>
          <cell r="K872" t="str">
            <v>B</v>
          </cell>
          <cell r="L872">
            <v>-6</v>
          </cell>
          <cell r="M872">
            <v>1</v>
          </cell>
        </row>
        <row r="873">
          <cell r="B873" t="str">
            <v>JACKSONVILLE</v>
          </cell>
          <cell r="C873" t="str">
            <v>USA (FL)</v>
          </cell>
          <cell r="D873">
            <v>30</v>
          </cell>
          <cell r="E873">
            <v>13</v>
          </cell>
          <cell r="F873">
            <v>0</v>
          </cell>
          <cell r="G873" t="str">
            <v>U</v>
          </cell>
          <cell r="H873">
            <v>81</v>
          </cell>
          <cell r="I873">
            <v>53</v>
          </cell>
          <cell r="J873">
            <v>0</v>
          </cell>
          <cell r="K873" t="str">
            <v>B</v>
          </cell>
          <cell r="L873">
            <v>-5</v>
          </cell>
          <cell r="M873">
            <v>1</v>
          </cell>
        </row>
        <row r="874">
          <cell r="B874" t="str">
            <v>JACKSONVILLE</v>
          </cell>
          <cell r="C874" t="str">
            <v>USA (NC)</v>
          </cell>
          <cell r="D874">
            <v>34</v>
          </cell>
          <cell r="E874">
            <v>50</v>
          </cell>
          <cell r="F874">
            <v>0</v>
          </cell>
          <cell r="G874" t="str">
            <v>U</v>
          </cell>
          <cell r="H874">
            <v>77</v>
          </cell>
          <cell r="I874">
            <v>37</v>
          </cell>
          <cell r="J874">
            <v>0</v>
          </cell>
          <cell r="K874" t="str">
            <v>B</v>
          </cell>
          <cell r="L874">
            <v>-5</v>
          </cell>
          <cell r="M874">
            <v>1</v>
          </cell>
        </row>
        <row r="875">
          <cell r="B875" t="str">
            <v>JAFER</v>
          </cell>
          <cell r="C875" t="str">
            <v>JORDAN</v>
          </cell>
          <cell r="D875">
            <v>30</v>
          </cell>
          <cell r="E875">
            <v>19</v>
          </cell>
          <cell r="F875">
            <v>0</v>
          </cell>
          <cell r="G875" t="str">
            <v>U</v>
          </cell>
          <cell r="H875">
            <v>36</v>
          </cell>
          <cell r="I875">
            <v>10</v>
          </cell>
          <cell r="J875">
            <v>0</v>
          </cell>
          <cell r="K875" t="str">
            <v>T</v>
          </cell>
          <cell r="L875">
            <v>2</v>
          </cell>
          <cell r="M875">
            <v>870</v>
          </cell>
        </row>
        <row r="876">
          <cell r="B876" t="str">
            <v>JAFFA</v>
          </cell>
          <cell r="C876" t="str">
            <v>PALESTINE</v>
          </cell>
          <cell r="D876">
            <v>32</v>
          </cell>
          <cell r="E876">
            <v>1</v>
          </cell>
          <cell r="F876">
            <v>0</v>
          </cell>
          <cell r="G876" t="str">
            <v>U</v>
          </cell>
          <cell r="H876">
            <v>34</v>
          </cell>
          <cell r="I876">
            <v>53</v>
          </cell>
          <cell r="J876">
            <v>0</v>
          </cell>
          <cell r="K876" t="str">
            <v>T</v>
          </cell>
          <cell r="L876">
            <v>2</v>
          </cell>
          <cell r="M876">
            <v>1</v>
          </cell>
        </row>
        <row r="877">
          <cell r="B877" t="str">
            <v>JAFFNA</v>
          </cell>
          <cell r="C877" t="str">
            <v>SRI LANKA</v>
          </cell>
          <cell r="D877">
            <v>9</v>
          </cell>
          <cell r="E877">
            <v>48</v>
          </cell>
          <cell r="F877">
            <v>0</v>
          </cell>
          <cell r="G877" t="str">
            <v>U</v>
          </cell>
          <cell r="H877">
            <v>80</v>
          </cell>
          <cell r="I877">
            <v>5</v>
          </cell>
          <cell r="J877">
            <v>0</v>
          </cell>
          <cell r="K877" t="str">
            <v>T</v>
          </cell>
          <cell r="L877">
            <v>5</v>
          </cell>
          <cell r="M877">
            <v>1</v>
          </cell>
        </row>
        <row r="878">
          <cell r="B878" t="str">
            <v>JAKARTA</v>
          </cell>
          <cell r="C878" t="str">
            <v>INDONESIA</v>
          </cell>
          <cell r="D878">
            <v>6</v>
          </cell>
          <cell r="E878">
            <v>10</v>
          </cell>
          <cell r="F878">
            <v>0</v>
          </cell>
          <cell r="G878" t="str">
            <v>S</v>
          </cell>
          <cell r="H878">
            <v>106</v>
          </cell>
          <cell r="I878">
            <v>49</v>
          </cell>
          <cell r="J878">
            <v>0</v>
          </cell>
          <cell r="K878" t="str">
            <v>T</v>
          </cell>
          <cell r="L878">
            <v>7</v>
          </cell>
          <cell r="M878">
            <v>10</v>
          </cell>
        </row>
        <row r="879">
          <cell r="B879" t="str">
            <v>JAKOBSTAD</v>
          </cell>
          <cell r="C879" t="str">
            <v>FINLAND</v>
          </cell>
          <cell r="D879">
            <v>63</v>
          </cell>
          <cell r="E879">
            <v>40</v>
          </cell>
          <cell r="F879">
            <v>0</v>
          </cell>
          <cell r="G879" t="str">
            <v>U</v>
          </cell>
          <cell r="H879">
            <v>22</v>
          </cell>
          <cell r="I879">
            <v>43</v>
          </cell>
          <cell r="J879">
            <v>0</v>
          </cell>
          <cell r="K879" t="str">
            <v>T</v>
          </cell>
          <cell r="L879">
            <v>2</v>
          </cell>
          <cell r="M879">
            <v>1</v>
          </cell>
        </row>
        <row r="880">
          <cell r="B880" t="str">
            <v>JAMBI</v>
          </cell>
          <cell r="C880" t="str">
            <v>INDONESIA</v>
          </cell>
          <cell r="D880">
            <v>1</v>
          </cell>
          <cell r="E880">
            <v>36</v>
          </cell>
          <cell r="F880">
            <v>0</v>
          </cell>
          <cell r="G880" t="str">
            <v>S</v>
          </cell>
          <cell r="H880">
            <v>103</v>
          </cell>
          <cell r="I880">
            <v>53</v>
          </cell>
          <cell r="J880">
            <v>0</v>
          </cell>
          <cell r="K880" t="str">
            <v>T</v>
          </cell>
          <cell r="L880">
            <v>7</v>
          </cell>
          <cell r="M880">
            <v>10</v>
          </cell>
        </row>
        <row r="881">
          <cell r="B881" t="str">
            <v>JAMESTOWN</v>
          </cell>
          <cell r="C881" t="str">
            <v>USA (ND)</v>
          </cell>
          <cell r="D881">
            <v>46</v>
          </cell>
          <cell r="E881">
            <v>56</v>
          </cell>
          <cell r="F881">
            <v>0</v>
          </cell>
          <cell r="G881" t="str">
            <v>U</v>
          </cell>
          <cell r="H881">
            <v>98</v>
          </cell>
          <cell r="I881">
            <v>41</v>
          </cell>
          <cell r="J881">
            <v>0</v>
          </cell>
          <cell r="K881" t="str">
            <v>B</v>
          </cell>
          <cell r="L881">
            <v>-6</v>
          </cell>
          <cell r="M881">
            <v>1</v>
          </cell>
        </row>
        <row r="882">
          <cell r="B882" t="str">
            <v>JAMESTOWN</v>
          </cell>
          <cell r="C882" t="str">
            <v>USA (NY)</v>
          </cell>
          <cell r="D882">
            <v>42</v>
          </cell>
          <cell r="E882">
            <v>9</v>
          </cell>
          <cell r="F882">
            <v>0</v>
          </cell>
          <cell r="G882" t="str">
            <v>U</v>
          </cell>
          <cell r="H882">
            <v>79</v>
          </cell>
          <cell r="I882">
            <v>15</v>
          </cell>
          <cell r="J882">
            <v>0</v>
          </cell>
          <cell r="K882" t="str">
            <v>B</v>
          </cell>
          <cell r="L882">
            <v>-5</v>
          </cell>
          <cell r="M882">
            <v>1</v>
          </cell>
        </row>
        <row r="883">
          <cell r="B883" t="str">
            <v>JAMPEA</v>
          </cell>
          <cell r="C883" t="str">
            <v>INDONESIA</v>
          </cell>
          <cell r="D883">
            <v>7</v>
          </cell>
          <cell r="E883">
            <v>6</v>
          </cell>
          <cell r="F883">
            <v>0</v>
          </cell>
          <cell r="G883" t="str">
            <v>S</v>
          </cell>
          <cell r="H883">
            <v>120</v>
          </cell>
          <cell r="I883">
            <v>41</v>
          </cell>
          <cell r="J883">
            <v>0</v>
          </cell>
          <cell r="K883" t="str">
            <v>T</v>
          </cell>
          <cell r="L883">
            <v>8</v>
          </cell>
          <cell r="M883">
            <v>10</v>
          </cell>
        </row>
        <row r="884">
          <cell r="B884" t="str">
            <v>JANESVLLE</v>
          </cell>
          <cell r="C884" t="str">
            <v>USA (WI)</v>
          </cell>
          <cell r="D884">
            <v>42</v>
          </cell>
          <cell r="E884">
            <v>37</v>
          </cell>
          <cell r="F884">
            <v>0</v>
          </cell>
          <cell r="G884" t="str">
            <v>U</v>
          </cell>
          <cell r="H884">
            <v>89</v>
          </cell>
          <cell r="I884">
            <v>2</v>
          </cell>
          <cell r="J884">
            <v>0</v>
          </cell>
          <cell r="K884" t="str">
            <v>B</v>
          </cell>
          <cell r="L884">
            <v>-6</v>
          </cell>
          <cell r="M884">
            <v>1</v>
          </cell>
        </row>
        <row r="885">
          <cell r="B885" t="str">
            <v>JARASH</v>
          </cell>
          <cell r="C885" t="str">
            <v>JORDAN</v>
          </cell>
          <cell r="D885">
            <v>32</v>
          </cell>
          <cell r="E885">
            <v>17</v>
          </cell>
          <cell r="F885">
            <v>0</v>
          </cell>
          <cell r="G885" t="str">
            <v>U</v>
          </cell>
          <cell r="H885">
            <v>35</v>
          </cell>
          <cell r="I885">
            <v>48</v>
          </cell>
          <cell r="J885">
            <v>30</v>
          </cell>
          <cell r="K885" t="str">
            <v>T</v>
          </cell>
          <cell r="L885">
            <v>2</v>
          </cell>
          <cell r="M885">
            <v>1000</v>
          </cell>
        </row>
        <row r="886">
          <cell r="B886" t="str">
            <v>JATINEGARA</v>
          </cell>
          <cell r="C886" t="str">
            <v>INDONESIA</v>
          </cell>
          <cell r="D886">
            <v>6</v>
          </cell>
          <cell r="E886">
            <v>15</v>
          </cell>
          <cell r="F886">
            <v>0</v>
          </cell>
          <cell r="G886" t="str">
            <v>S</v>
          </cell>
          <cell r="H886">
            <v>106</v>
          </cell>
          <cell r="I886">
            <v>52</v>
          </cell>
          <cell r="J886">
            <v>0</v>
          </cell>
          <cell r="K886" t="str">
            <v>T</v>
          </cell>
          <cell r="L886">
            <v>7</v>
          </cell>
          <cell r="M886">
            <v>10</v>
          </cell>
        </row>
        <row r="887">
          <cell r="B887" t="str">
            <v>JAYAPURA</v>
          </cell>
          <cell r="C887" t="str">
            <v>INDONESIA</v>
          </cell>
          <cell r="D887">
            <v>2</v>
          </cell>
          <cell r="E887">
            <v>28</v>
          </cell>
          <cell r="F887">
            <v>0</v>
          </cell>
          <cell r="G887" t="str">
            <v>U</v>
          </cell>
          <cell r="H887">
            <v>140</v>
          </cell>
          <cell r="I887">
            <v>38</v>
          </cell>
          <cell r="J887">
            <v>0</v>
          </cell>
          <cell r="K887" t="str">
            <v>T</v>
          </cell>
          <cell r="L887">
            <v>9</v>
          </cell>
          <cell r="M887">
            <v>10</v>
          </cell>
        </row>
        <row r="888">
          <cell r="B888" t="str">
            <v>JEDDAH</v>
          </cell>
          <cell r="C888" t="str">
            <v>SAUDI ARABIA</v>
          </cell>
          <cell r="D888">
            <v>21</v>
          </cell>
          <cell r="E888">
            <v>30</v>
          </cell>
          <cell r="F888">
            <v>0</v>
          </cell>
          <cell r="G888" t="str">
            <v>U</v>
          </cell>
          <cell r="H888">
            <v>39</v>
          </cell>
          <cell r="I888">
            <v>12</v>
          </cell>
          <cell r="J888">
            <v>0</v>
          </cell>
          <cell r="K888" t="str">
            <v>T</v>
          </cell>
          <cell r="L888">
            <v>3</v>
          </cell>
          <cell r="M888">
            <v>1</v>
          </cell>
        </row>
        <row r="889">
          <cell r="B889" t="str">
            <v>JEFFERSON CITY</v>
          </cell>
          <cell r="C889" t="str">
            <v>USA (MO)</v>
          </cell>
          <cell r="D889">
            <v>38</v>
          </cell>
          <cell r="E889">
            <v>36</v>
          </cell>
          <cell r="F889">
            <v>0</v>
          </cell>
          <cell r="G889" t="str">
            <v>U</v>
          </cell>
          <cell r="H889">
            <v>92</v>
          </cell>
          <cell r="I889">
            <v>9</v>
          </cell>
          <cell r="J889">
            <v>0</v>
          </cell>
          <cell r="K889" t="str">
            <v>B</v>
          </cell>
          <cell r="L889">
            <v>-6</v>
          </cell>
          <cell r="M889">
            <v>1</v>
          </cell>
        </row>
        <row r="890">
          <cell r="B890" t="str">
            <v>JEMBER</v>
          </cell>
          <cell r="C890" t="str">
            <v>INDONESIA</v>
          </cell>
          <cell r="D890">
            <v>8</v>
          </cell>
          <cell r="E890">
            <v>10</v>
          </cell>
          <cell r="F890">
            <v>0</v>
          </cell>
          <cell r="G890" t="str">
            <v>S</v>
          </cell>
          <cell r="H890">
            <v>113</v>
          </cell>
          <cell r="I890">
            <v>42</v>
          </cell>
          <cell r="J890">
            <v>0</v>
          </cell>
          <cell r="K890" t="str">
            <v>T</v>
          </cell>
          <cell r="L890">
            <v>7</v>
          </cell>
          <cell r="M890">
            <v>10</v>
          </cell>
        </row>
        <row r="891">
          <cell r="B891" t="str">
            <v>JENEEN</v>
          </cell>
          <cell r="C891" t="str">
            <v>PALESTINE</v>
          </cell>
          <cell r="D891">
            <v>32</v>
          </cell>
          <cell r="E891">
            <v>32</v>
          </cell>
          <cell r="F891">
            <v>27</v>
          </cell>
          <cell r="G891" t="str">
            <v>U</v>
          </cell>
          <cell r="H891">
            <v>35</v>
          </cell>
          <cell r="I891">
            <v>16</v>
          </cell>
          <cell r="J891">
            <v>35</v>
          </cell>
          <cell r="K891" t="str">
            <v>T</v>
          </cell>
          <cell r="L891">
            <v>2</v>
          </cell>
          <cell r="M891">
            <v>1</v>
          </cell>
        </row>
        <row r="892">
          <cell r="B892" t="str">
            <v>JENEPONTO</v>
          </cell>
          <cell r="C892" t="str">
            <v>INDONESIA</v>
          </cell>
          <cell r="D892">
            <v>5</v>
          </cell>
          <cell r="E892">
            <v>41</v>
          </cell>
          <cell r="F892">
            <v>0</v>
          </cell>
          <cell r="G892" t="str">
            <v>S</v>
          </cell>
          <cell r="H892">
            <v>119</v>
          </cell>
          <cell r="I892">
            <v>43</v>
          </cell>
          <cell r="J892">
            <v>0</v>
          </cell>
          <cell r="K892" t="str">
            <v>T</v>
          </cell>
          <cell r="L892">
            <v>8</v>
          </cell>
          <cell r="M892">
            <v>10</v>
          </cell>
        </row>
        <row r="893">
          <cell r="B893" t="str">
            <v>JEPARA</v>
          </cell>
          <cell r="C893" t="str">
            <v>INDONESIA</v>
          </cell>
          <cell r="D893">
            <v>6</v>
          </cell>
          <cell r="E893">
            <v>36</v>
          </cell>
          <cell r="F893">
            <v>0</v>
          </cell>
          <cell r="G893" t="str">
            <v>S</v>
          </cell>
          <cell r="H893">
            <v>110</v>
          </cell>
          <cell r="I893">
            <v>39</v>
          </cell>
          <cell r="J893">
            <v>0</v>
          </cell>
          <cell r="K893" t="str">
            <v>T</v>
          </cell>
          <cell r="L893">
            <v>7</v>
          </cell>
          <cell r="M893">
            <v>10</v>
          </cell>
        </row>
        <row r="894">
          <cell r="B894" t="str">
            <v>JEREZ FRONTERA</v>
          </cell>
          <cell r="C894" t="str">
            <v>SPAIN</v>
          </cell>
          <cell r="D894">
            <v>36</v>
          </cell>
          <cell r="E894">
            <v>45</v>
          </cell>
          <cell r="F894">
            <v>0</v>
          </cell>
          <cell r="G894" t="str">
            <v>U</v>
          </cell>
          <cell r="H894">
            <v>6</v>
          </cell>
          <cell r="I894">
            <v>4</v>
          </cell>
          <cell r="J894">
            <v>0</v>
          </cell>
          <cell r="K894" t="str">
            <v>B</v>
          </cell>
          <cell r="L894">
            <v>1</v>
          </cell>
          <cell r="M894">
            <v>1</v>
          </cell>
        </row>
        <row r="895">
          <cell r="B895" t="str">
            <v>JERICHO</v>
          </cell>
          <cell r="C895" t="str">
            <v>PALESTINE</v>
          </cell>
          <cell r="D895">
            <v>31</v>
          </cell>
          <cell r="E895">
            <v>55</v>
          </cell>
          <cell r="F895">
            <v>54</v>
          </cell>
          <cell r="G895" t="str">
            <v>U</v>
          </cell>
          <cell r="H895">
            <v>35</v>
          </cell>
          <cell r="I895">
            <v>26</v>
          </cell>
          <cell r="J895">
            <v>50</v>
          </cell>
          <cell r="K895" t="str">
            <v>T</v>
          </cell>
          <cell r="L895">
            <v>2</v>
          </cell>
          <cell r="M895">
            <v>1</v>
          </cell>
        </row>
        <row r="896">
          <cell r="B896" t="str">
            <v>JERUSSALEM</v>
          </cell>
          <cell r="C896" t="str">
            <v>PALESTINA</v>
          </cell>
          <cell r="D896">
            <v>31</v>
          </cell>
          <cell r="E896">
            <v>46</v>
          </cell>
          <cell r="F896">
            <v>0</v>
          </cell>
          <cell r="G896" t="str">
            <v>U</v>
          </cell>
          <cell r="H896">
            <v>35</v>
          </cell>
          <cell r="I896">
            <v>14</v>
          </cell>
          <cell r="J896">
            <v>0</v>
          </cell>
          <cell r="K896" t="str">
            <v>T</v>
          </cell>
          <cell r="L896">
            <v>2</v>
          </cell>
          <cell r="M896">
            <v>1</v>
          </cell>
        </row>
        <row r="897">
          <cell r="B897" t="str">
            <v>JIRTHAMIYAH</v>
          </cell>
          <cell r="C897" t="str">
            <v>SAUDI ARABIA</v>
          </cell>
          <cell r="D897">
            <v>21</v>
          </cell>
          <cell r="E897">
            <v>11</v>
          </cell>
          <cell r="F897">
            <v>0</v>
          </cell>
          <cell r="G897" t="str">
            <v>U</v>
          </cell>
          <cell r="H897">
            <v>42</v>
          </cell>
          <cell r="I897">
            <v>43</v>
          </cell>
          <cell r="J897">
            <v>0</v>
          </cell>
          <cell r="K897" t="str">
            <v>T</v>
          </cell>
          <cell r="L897">
            <v>3</v>
          </cell>
          <cell r="M897">
            <v>1</v>
          </cell>
        </row>
        <row r="898">
          <cell r="B898" t="str">
            <v>JOENSUU</v>
          </cell>
          <cell r="C898" t="str">
            <v>FINLAND</v>
          </cell>
          <cell r="D898">
            <v>62</v>
          </cell>
          <cell r="E898">
            <v>40</v>
          </cell>
          <cell r="F898">
            <v>0</v>
          </cell>
          <cell r="G898" t="str">
            <v>U</v>
          </cell>
          <cell r="H898">
            <v>29</v>
          </cell>
          <cell r="I898">
            <v>37</v>
          </cell>
          <cell r="J898">
            <v>0</v>
          </cell>
          <cell r="K898" t="str">
            <v>T</v>
          </cell>
          <cell r="L898">
            <v>2</v>
          </cell>
          <cell r="M898">
            <v>1</v>
          </cell>
        </row>
        <row r="899">
          <cell r="B899" t="str">
            <v>JOHANNESBURG</v>
          </cell>
          <cell r="C899" t="str">
            <v>SOUTH AFRICA</v>
          </cell>
          <cell r="D899">
            <v>26</v>
          </cell>
          <cell r="E899">
            <v>8</v>
          </cell>
          <cell r="F899">
            <v>0</v>
          </cell>
          <cell r="G899" t="str">
            <v>S</v>
          </cell>
          <cell r="H899">
            <v>28</v>
          </cell>
          <cell r="I899">
            <v>15</v>
          </cell>
          <cell r="J899">
            <v>0</v>
          </cell>
          <cell r="K899" t="str">
            <v>T</v>
          </cell>
          <cell r="L899">
            <v>2</v>
          </cell>
          <cell r="M899">
            <v>1</v>
          </cell>
        </row>
        <row r="900">
          <cell r="B900" t="str">
            <v>JOHNSTOWN</v>
          </cell>
          <cell r="C900" t="str">
            <v>USA (PA)</v>
          </cell>
          <cell r="D900">
            <v>40</v>
          </cell>
          <cell r="E900">
            <v>19</v>
          </cell>
          <cell r="F900">
            <v>0</v>
          </cell>
          <cell r="G900" t="str">
            <v>U</v>
          </cell>
          <cell r="H900">
            <v>78</v>
          </cell>
          <cell r="I900">
            <v>50</v>
          </cell>
          <cell r="J900">
            <v>0</v>
          </cell>
          <cell r="K900" t="str">
            <v>B</v>
          </cell>
          <cell r="L900">
            <v>-5</v>
          </cell>
          <cell r="M900">
            <v>1</v>
          </cell>
        </row>
        <row r="901">
          <cell r="B901" t="str">
            <v>JOHORE BAHRU</v>
          </cell>
          <cell r="C901" t="str">
            <v>MALAYSIA</v>
          </cell>
          <cell r="D901">
            <v>1</v>
          </cell>
          <cell r="E901">
            <v>38</v>
          </cell>
          <cell r="F901">
            <v>0</v>
          </cell>
          <cell r="G901" t="str">
            <v>U</v>
          </cell>
          <cell r="H901">
            <v>103</v>
          </cell>
          <cell r="I901">
            <v>40</v>
          </cell>
          <cell r="J901">
            <v>0</v>
          </cell>
          <cell r="K901" t="str">
            <v>T</v>
          </cell>
          <cell r="L901">
            <v>8</v>
          </cell>
          <cell r="M901">
            <v>1</v>
          </cell>
        </row>
        <row r="902">
          <cell r="B902" t="str">
            <v>JOMBANG</v>
          </cell>
          <cell r="C902" t="str">
            <v>INDONESIA</v>
          </cell>
          <cell r="D902">
            <v>7</v>
          </cell>
          <cell r="E902">
            <v>32</v>
          </cell>
          <cell r="F902">
            <v>0</v>
          </cell>
          <cell r="G902" t="str">
            <v>S</v>
          </cell>
          <cell r="H902">
            <v>112</v>
          </cell>
          <cell r="I902">
            <v>13</v>
          </cell>
          <cell r="J902">
            <v>0</v>
          </cell>
          <cell r="K902" t="str">
            <v>T</v>
          </cell>
          <cell r="L902">
            <v>7</v>
          </cell>
          <cell r="M902">
            <v>10</v>
          </cell>
        </row>
        <row r="903">
          <cell r="B903" t="str">
            <v>JONESBORO</v>
          </cell>
          <cell r="C903" t="str">
            <v>USA (AR)</v>
          </cell>
          <cell r="D903">
            <v>35</v>
          </cell>
          <cell r="E903">
            <v>50</v>
          </cell>
          <cell r="F903">
            <v>0</v>
          </cell>
          <cell r="G903" t="str">
            <v>U</v>
          </cell>
          <cell r="H903">
            <v>90</v>
          </cell>
          <cell r="I903">
            <v>39</v>
          </cell>
          <cell r="J903">
            <v>0</v>
          </cell>
          <cell r="K903" t="str">
            <v>B</v>
          </cell>
          <cell r="L903">
            <v>-6</v>
          </cell>
          <cell r="M903">
            <v>1</v>
          </cell>
        </row>
        <row r="904">
          <cell r="B904" t="str">
            <v>JOPLIN</v>
          </cell>
          <cell r="C904" t="str">
            <v>USA (MO)</v>
          </cell>
          <cell r="D904">
            <v>37</v>
          </cell>
          <cell r="E904">
            <v>9</v>
          </cell>
          <cell r="F904">
            <v>0</v>
          </cell>
          <cell r="G904" t="str">
            <v>U</v>
          </cell>
          <cell r="H904">
            <v>94</v>
          </cell>
          <cell r="I904">
            <v>30</v>
          </cell>
          <cell r="J904">
            <v>0</v>
          </cell>
          <cell r="K904" t="str">
            <v>B</v>
          </cell>
          <cell r="L904">
            <v>-6</v>
          </cell>
          <cell r="M904">
            <v>1</v>
          </cell>
        </row>
        <row r="905">
          <cell r="B905" t="str">
            <v>JOS</v>
          </cell>
          <cell r="C905" t="str">
            <v>NIGERIA</v>
          </cell>
          <cell r="D905">
            <v>9</v>
          </cell>
          <cell r="E905">
            <v>52</v>
          </cell>
          <cell r="F905">
            <v>0</v>
          </cell>
          <cell r="G905" t="str">
            <v>U</v>
          </cell>
          <cell r="H905">
            <v>8</v>
          </cell>
          <cell r="I905">
            <v>54</v>
          </cell>
          <cell r="J905">
            <v>0</v>
          </cell>
          <cell r="K905" t="str">
            <v>T</v>
          </cell>
          <cell r="L905">
            <v>1</v>
          </cell>
          <cell r="M905">
            <v>1</v>
          </cell>
        </row>
        <row r="906">
          <cell r="B906" t="str">
            <v>JOUF</v>
          </cell>
          <cell r="C906" t="str">
            <v>SAUDI ARABIA</v>
          </cell>
          <cell r="D906">
            <v>29</v>
          </cell>
          <cell r="E906">
            <v>48</v>
          </cell>
          <cell r="F906">
            <v>0</v>
          </cell>
          <cell r="G906" t="str">
            <v>U</v>
          </cell>
          <cell r="H906">
            <v>40</v>
          </cell>
          <cell r="I906">
            <v>4</v>
          </cell>
          <cell r="J906">
            <v>0</v>
          </cell>
          <cell r="K906" t="str">
            <v>T</v>
          </cell>
          <cell r="L906">
            <v>3</v>
          </cell>
          <cell r="M906">
            <v>1</v>
          </cell>
        </row>
        <row r="907">
          <cell r="B907" t="str">
            <v>JUBA</v>
          </cell>
          <cell r="C907" t="str">
            <v>SUDAN</v>
          </cell>
          <cell r="D907">
            <v>4</v>
          </cell>
          <cell r="E907">
            <v>52</v>
          </cell>
          <cell r="F907">
            <v>0</v>
          </cell>
          <cell r="G907" t="str">
            <v>U</v>
          </cell>
          <cell r="H907">
            <v>31</v>
          </cell>
          <cell r="I907">
            <v>36</v>
          </cell>
          <cell r="J907">
            <v>0</v>
          </cell>
          <cell r="K907" t="str">
            <v>T</v>
          </cell>
          <cell r="L907">
            <v>2</v>
          </cell>
          <cell r="M907">
            <v>1</v>
          </cell>
        </row>
        <row r="908">
          <cell r="B908" t="str">
            <v>JUBAYLH</v>
          </cell>
          <cell r="C908" t="str">
            <v>SAUDI ARABIA</v>
          </cell>
          <cell r="D908">
            <v>24</v>
          </cell>
          <cell r="E908">
            <v>55</v>
          </cell>
          <cell r="F908">
            <v>0</v>
          </cell>
          <cell r="G908" t="str">
            <v>U</v>
          </cell>
          <cell r="H908">
            <v>46</v>
          </cell>
          <cell r="I908">
            <v>23</v>
          </cell>
          <cell r="J908">
            <v>0</v>
          </cell>
          <cell r="K908" t="str">
            <v>T</v>
          </cell>
          <cell r="L908">
            <v>3</v>
          </cell>
          <cell r="M908">
            <v>1</v>
          </cell>
        </row>
        <row r="909">
          <cell r="B909" t="str">
            <v>JUJUY</v>
          </cell>
          <cell r="C909" t="str">
            <v>ARGENTINA</v>
          </cell>
          <cell r="D909">
            <v>24</v>
          </cell>
          <cell r="E909">
            <v>14</v>
          </cell>
          <cell r="F909">
            <v>0</v>
          </cell>
          <cell r="G909" t="str">
            <v>S</v>
          </cell>
          <cell r="H909">
            <v>65</v>
          </cell>
          <cell r="I909">
            <v>15</v>
          </cell>
          <cell r="J909">
            <v>0</v>
          </cell>
          <cell r="K909" t="str">
            <v>B</v>
          </cell>
          <cell r="L909">
            <v>-3</v>
          </cell>
          <cell r="M909">
            <v>1</v>
          </cell>
        </row>
        <row r="910">
          <cell r="B910" t="str">
            <v>JUNEAU</v>
          </cell>
          <cell r="C910" t="str">
            <v>USA (AK)</v>
          </cell>
          <cell r="D910">
            <v>58</v>
          </cell>
          <cell r="E910">
            <v>21</v>
          </cell>
          <cell r="F910">
            <v>0</v>
          </cell>
          <cell r="G910" t="str">
            <v>U</v>
          </cell>
          <cell r="H910">
            <v>134</v>
          </cell>
          <cell r="I910">
            <v>34</v>
          </cell>
          <cell r="J910">
            <v>0</v>
          </cell>
          <cell r="K910" t="str">
            <v>B</v>
          </cell>
          <cell r="L910">
            <v>-9</v>
          </cell>
          <cell r="M910">
            <v>1</v>
          </cell>
        </row>
        <row r="911">
          <cell r="B911" t="str">
            <v>KABANJAHE</v>
          </cell>
          <cell r="C911" t="str">
            <v>INDONESIA</v>
          </cell>
          <cell r="D911">
            <v>3</v>
          </cell>
          <cell r="E911">
            <v>7</v>
          </cell>
          <cell r="F911">
            <v>0</v>
          </cell>
          <cell r="G911" t="str">
            <v>U</v>
          </cell>
          <cell r="H911">
            <v>98</v>
          </cell>
          <cell r="I911">
            <v>28</v>
          </cell>
          <cell r="J911">
            <v>0</v>
          </cell>
          <cell r="K911" t="str">
            <v>T</v>
          </cell>
          <cell r="L911">
            <v>7</v>
          </cell>
          <cell r="M911">
            <v>10</v>
          </cell>
        </row>
        <row r="912">
          <cell r="B912" t="str">
            <v>KABUL</v>
          </cell>
          <cell r="C912" t="str">
            <v>AFGHANISTAN</v>
          </cell>
          <cell r="D912">
            <v>34</v>
          </cell>
          <cell r="E912">
            <v>34</v>
          </cell>
          <cell r="F912">
            <v>0</v>
          </cell>
          <cell r="G912" t="str">
            <v>U</v>
          </cell>
          <cell r="H912">
            <v>69</v>
          </cell>
          <cell r="I912">
            <v>13</v>
          </cell>
          <cell r="J912">
            <v>0</v>
          </cell>
          <cell r="K912" t="str">
            <v>T</v>
          </cell>
          <cell r="L912">
            <v>4</v>
          </cell>
          <cell r="M912">
            <v>1</v>
          </cell>
        </row>
        <row r="913">
          <cell r="B913" t="str">
            <v>KADUNA</v>
          </cell>
          <cell r="C913" t="str">
            <v>NIGERIA</v>
          </cell>
          <cell r="D913">
            <v>10</v>
          </cell>
          <cell r="E913">
            <v>36</v>
          </cell>
          <cell r="F913">
            <v>0</v>
          </cell>
          <cell r="G913" t="str">
            <v>U</v>
          </cell>
          <cell r="H913">
            <v>7</v>
          </cell>
          <cell r="I913">
            <v>26</v>
          </cell>
          <cell r="J913">
            <v>0</v>
          </cell>
          <cell r="K913" t="str">
            <v>T</v>
          </cell>
          <cell r="L913">
            <v>1</v>
          </cell>
          <cell r="M913">
            <v>1</v>
          </cell>
        </row>
        <row r="914">
          <cell r="B914" t="str">
            <v>KADUNGDUNG</v>
          </cell>
          <cell r="C914" t="str">
            <v>INDONESIA</v>
          </cell>
          <cell r="D914">
            <v>7</v>
          </cell>
          <cell r="E914">
            <v>6</v>
          </cell>
          <cell r="F914">
            <v>0</v>
          </cell>
          <cell r="G914" t="str">
            <v>S</v>
          </cell>
          <cell r="H914">
            <v>113</v>
          </cell>
          <cell r="I914">
            <v>19</v>
          </cell>
          <cell r="J914">
            <v>0</v>
          </cell>
          <cell r="K914" t="str">
            <v>T</v>
          </cell>
          <cell r="L914">
            <v>7</v>
          </cell>
          <cell r="M914">
            <v>10</v>
          </cell>
        </row>
        <row r="915">
          <cell r="B915" t="str">
            <v>KAEDI</v>
          </cell>
          <cell r="C915" t="str">
            <v>MAURITANIA</v>
          </cell>
          <cell r="D915">
            <v>16</v>
          </cell>
          <cell r="E915">
            <v>10</v>
          </cell>
          <cell r="F915">
            <v>0</v>
          </cell>
          <cell r="G915" t="str">
            <v>U</v>
          </cell>
          <cell r="H915">
            <v>13</v>
          </cell>
          <cell r="I915">
            <v>30</v>
          </cell>
          <cell r="J915">
            <v>0</v>
          </cell>
          <cell r="K915" t="str">
            <v>B</v>
          </cell>
          <cell r="L915">
            <v>0</v>
          </cell>
          <cell r="M915">
            <v>1</v>
          </cell>
        </row>
        <row r="916">
          <cell r="B916" t="str">
            <v>KAF</v>
          </cell>
          <cell r="C916" t="str">
            <v>SAUDI ARABIA</v>
          </cell>
          <cell r="D916">
            <v>31</v>
          </cell>
          <cell r="E916">
            <v>24</v>
          </cell>
          <cell r="F916">
            <v>0</v>
          </cell>
          <cell r="G916" t="str">
            <v>U</v>
          </cell>
          <cell r="H916">
            <v>37</v>
          </cell>
          <cell r="I916">
            <v>3</v>
          </cell>
          <cell r="J916">
            <v>0</v>
          </cell>
          <cell r="K916" t="str">
            <v>T</v>
          </cell>
          <cell r="L916">
            <v>3</v>
          </cell>
          <cell r="M916">
            <v>1</v>
          </cell>
        </row>
        <row r="917">
          <cell r="B917" t="str">
            <v>KAGOSHIMA</v>
          </cell>
          <cell r="C917" t="str">
            <v>JAPAN</v>
          </cell>
          <cell r="D917">
            <v>31</v>
          </cell>
          <cell r="E917">
            <v>48</v>
          </cell>
          <cell r="F917">
            <v>0</v>
          </cell>
          <cell r="G917" t="str">
            <v>U</v>
          </cell>
          <cell r="H917">
            <v>130</v>
          </cell>
          <cell r="I917">
            <v>43</v>
          </cell>
          <cell r="J917">
            <v>0</v>
          </cell>
          <cell r="K917" t="str">
            <v>T</v>
          </cell>
          <cell r="L917">
            <v>9</v>
          </cell>
          <cell r="M917">
            <v>1</v>
          </cell>
        </row>
        <row r="918">
          <cell r="B918" t="str">
            <v>KAHULUI</v>
          </cell>
          <cell r="C918" t="str">
            <v>USA (HI)</v>
          </cell>
          <cell r="D918">
            <v>20</v>
          </cell>
          <cell r="E918">
            <v>54</v>
          </cell>
          <cell r="F918">
            <v>0</v>
          </cell>
          <cell r="G918" t="str">
            <v>U</v>
          </cell>
          <cell r="H918">
            <v>156</v>
          </cell>
          <cell r="I918">
            <v>26</v>
          </cell>
          <cell r="J918">
            <v>0</v>
          </cell>
          <cell r="K918" t="str">
            <v>B</v>
          </cell>
          <cell r="L918">
            <v>-9</v>
          </cell>
          <cell r="M918">
            <v>1</v>
          </cell>
        </row>
        <row r="919">
          <cell r="B919" t="str">
            <v>KAIETEUR</v>
          </cell>
          <cell r="C919" t="str">
            <v>GUYANA</v>
          </cell>
          <cell r="D919">
            <v>5</v>
          </cell>
          <cell r="E919">
            <v>10</v>
          </cell>
          <cell r="F919">
            <v>0</v>
          </cell>
          <cell r="G919" t="str">
            <v>U</v>
          </cell>
          <cell r="H919">
            <v>59</v>
          </cell>
          <cell r="I919">
            <v>29</v>
          </cell>
          <cell r="J919">
            <v>0</v>
          </cell>
          <cell r="K919" t="str">
            <v>B</v>
          </cell>
          <cell r="L919">
            <v>-3</v>
          </cell>
          <cell r="M919">
            <v>1</v>
          </cell>
        </row>
        <row r="920">
          <cell r="B920" t="str">
            <v>KAISERLAUTERN</v>
          </cell>
          <cell r="C920" t="str">
            <v>GERMANY</v>
          </cell>
          <cell r="D920">
            <v>49</v>
          </cell>
          <cell r="E920">
            <v>27</v>
          </cell>
          <cell r="F920">
            <v>0</v>
          </cell>
          <cell r="G920" t="str">
            <v>U</v>
          </cell>
          <cell r="H920">
            <v>7</v>
          </cell>
          <cell r="I920">
            <v>45</v>
          </cell>
          <cell r="J920">
            <v>0</v>
          </cell>
          <cell r="K920" t="str">
            <v>T</v>
          </cell>
          <cell r="L920">
            <v>1</v>
          </cell>
          <cell r="M920">
            <v>1</v>
          </cell>
        </row>
        <row r="921">
          <cell r="B921" t="str">
            <v>KAJAANI</v>
          </cell>
          <cell r="C921" t="str">
            <v>FINLAND</v>
          </cell>
          <cell r="D921">
            <v>64</v>
          </cell>
          <cell r="E921">
            <v>17</v>
          </cell>
          <cell r="F921">
            <v>0</v>
          </cell>
          <cell r="G921" t="str">
            <v>U</v>
          </cell>
          <cell r="H921">
            <v>27</v>
          </cell>
          <cell r="I921">
            <v>41</v>
          </cell>
          <cell r="J921">
            <v>0</v>
          </cell>
          <cell r="K921" t="str">
            <v>T</v>
          </cell>
          <cell r="L921">
            <v>2</v>
          </cell>
          <cell r="M921">
            <v>1</v>
          </cell>
        </row>
        <row r="922">
          <cell r="B922" t="str">
            <v>KALABAHI</v>
          </cell>
          <cell r="C922" t="str">
            <v>INDONESIA</v>
          </cell>
          <cell r="D922">
            <v>8</v>
          </cell>
          <cell r="E922">
            <v>12</v>
          </cell>
          <cell r="F922">
            <v>0</v>
          </cell>
          <cell r="G922" t="str">
            <v>S</v>
          </cell>
          <cell r="H922">
            <v>124</v>
          </cell>
          <cell r="I922">
            <v>32</v>
          </cell>
          <cell r="J922">
            <v>0</v>
          </cell>
          <cell r="K922" t="str">
            <v>T</v>
          </cell>
          <cell r="L922">
            <v>8</v>
          </cell>
          <cell r="M922">
            <v>10</v>
          </cell>
        </row>
        <row r="923">
          <cell r="B923" t="str">
            <v>KALAMATA</v>
          </cell>
          <cell r="C923" t="str">
            <v>GREECE</v>
          </cell>
          <cell r="D923">
            <v>37</v>
          </cell>
          <cell r="E923">
            <v>4</v>
          </cell>
          <cell r="F923">
            <v>0</v>
          </cell>
          <cell r="G923" t="str">
            <v>U</v>
          </cell>
          <cell r="H923">
            <v>22</v>
          </cell>
          <cell r="I923">
            <v>2</v>
          </cell>
          <cell r="J923">
            <v>0</v>
          </cell>
          <cell r="K923" t="str">
            <v>T</v>
          </cell>
          <cell r="L923">
            <v>2</v>
          </cell>
          <cell r="M923">
            <v>1</v>
          </cell>
        </row>
        <row r="924">
          <cell r="B924" t="str">
            <v>KALAMAZOO</v>
          </cell>
          <cell r="C924" t="str">
            <v>USA (MI)</v>
          </cell>
          <cell r="D924">
            <v>42</v>
          </cell>
          <cell r="E924">
            <v>14</v>
          </cell>
          <cell r="F924">
            <v>0</v>
          </cell>
          <cell r="G924" t="str">
            <v>U</v>
          </cell>
          <cell r="H924">
            <v>85</v>
          </cell>
          <cell r="I924">
            <v>33</v>
          </cell>
          <cell r="J924">
            <v>0</v>
          </cell>
          <cell r="K924" t="str">
            <v>B</v>
          </cell>
          <cell r="L924">
            <v>-5</v>
          </cell>
          <cell r="M924">
            <v>1</v>
          </cell>
        </row>
        <row r="925">
          <cell r="B925" t="str">
            <v>KALIANDA</v>
          </cell>
          <cell r="C925" t="str">
            <v>INDONESIA</v>
          </cell>
          <cell r="D925">
            <v>5</v>
          </cell>
          <cell r="E925">
            <v>47</v>
          </cell>
          <cell r="F925">
            <v>0</v>
          </cell>
          <cell r="G925" t="str">
            <v>S</v>
          </cell>
          <cell r="H925">
            <v>105</v>
          </cell>
          <cell r="I925">
            <v>34</v>
          </cell>
          <cell r="J925">
            <v>0</v>
          </cell>
          <cell r="K925" t="str">
            <v>T</v>
          </cell>
          <cell r="L925">
            <v>7</v>
          </cell>
          <cell r="M925">
            <v>10</v>
          </cell>
        </row>
        <row r="926">
          <cell r="B926" t="str">
            <v>KALISPELL</v>
          </cell>
          <cell r="C926" t="str">
            <v>USA (MT)</v>
          </cell>
          <cell r="D926">
            <v>48</v>
          </cell>
          <cell r="E926">
            <v>19</v>
          </cell>
          <cell r="F926">
            <v>0</v>
          </cell>
          <cell r="G926" t="str">
            <v>U</v>
          </cell>
          <cell r="H926">
            <v>114</v>
          </cell>
          <cell r="I926">
            <v>15</v>
          </cell>
          <cell r="J926">
            <v>0</v>
          </cell>
          <cell r="K926" t="str">
            <v>B</v>
          </cell>
          <cell r="L926">
            <v>-7</v>
          </cell>
          <cell r="M926">
            <v>1</v>
          </cell>
        </row>
        <row r="927">
          <cell r="B927" t="str">
            <v>KALMAR</v>
          </cell>
          <cell r="C927" t="str">
            <v>SWEDEN</v>
          </cell>
          <cell r="D927">
            <v>56</v>
          </cell>
          <cell r="E927">
            <v>41</v>
          </cell>
          <cell r="F927">
            <v>0</v>
          </cell>
          <cell r="G927" t="str">
            <v>U</v>
          </cell>
          <cell r="H927">
            <v>16</v>
          </cell>
          <cell r="I927">
            <v>17</v>
          </cell>
          <cell r="J927">
            <v>0</v>
          </cell>
          <cell r="K927" t="str">
            <v>T</v>
          </cell>
          <cell r="L927">
            <v>1</v>
          </cell>
          <cell r="M927">
            <v>1</v>
          </cell>
        </row>
        <row r="928">
          <cell r="B928" t="str">
            <v>KAMESHLI</v>
          </cell>
          <cell r="C928" t="str">
            <v>SYRIA</v>
          </cell>
          <cell r="D928">
            <v>37</v>
          </cell>
          <cell r="E928">
            <v>2</v>
          </cell>
          <cell r="F928">
            <v>0</v>
          </cell>
          <cell r="G928" t="str">
            <v>U</v>
          </cell>
          <cell r="H928">
            <v>41</v>
          </cell>
          <cell r="I928">
            <v>12</v>
          </cell>
          <cell r="J928">
            <v>0</v>
          </cell>
          <cell r="K928" t="str">
            <v>T</v>
          </cell>
          <cell r="L928">
            <v>2</v>
          </cell>
          <cell r="M928">
            <v>1</v>
          </cell>
        </row>
        <row r="929">
          <cell r="B929" t="str">
            <v>KAMINA</v>
          </cell>
          <cell r="C929" t="str">
            <v>ZAIRE</v>
          </cell>
          <cell r="D929">
            <v>8</v>
          </cell>
          <cell r="E929">
            <v>38</v>
          </cell>
          <cell r="F929">
            <v>0</v>
          </cell>
          <cell r="G929" t="str">
            <v>S</v>
          </cell>
          <cell r="H929">
            <v>25</v>
          </cell>
          <cell r="I929">
            <v>15</v>
          </cell>
          <cell r="J929">
            <v>0</v>
          </cell>
          <cell r="K929" t="str">
            <v>T</v>
          </cell>
          <cell r="L929">
            <v>1</v>
          </cell>
          <cell r="M929">
            <v>1</v>
          </cell>
        </row>
        <row r="930">
          <cell r="B930" t="str">
            <v>KAMLOOPS</v>
          </cell>
          <cell r="C930" t="str">
            <v>CANADA</v>
          </cell>
          <cell r="D930">
            <v>50</v>
          </cell>
          <cell r="E930">
            <v>42</v>
          </cell>
          <cell r="F930">
            <v>0</v>
          </cell>
          <cell r="G930" t="str">
            <v>U</v>
          </cell>
          <cell r="H930">
            <v>120</v>
          </cell>
          <cell r="I930">
            <v>26</v>
          </cell>
          <cell r="J930">
            <v>0</v>
          </cell>
          <cell r="K930" t="str">
            <v>B</v>
          </cell>
          <cell r="L930">
            <v>-8</v>
          </cell>
          <cell r="M930">
            <v>1</v>
          </cell>
        </row>
        <row r="931">
          <cell r="B931" t="str">
            <v>KANAB</v>
          </cell>
          <cell r="C931" t="str">
            <v>USA (UT)</v>
          </cell>
          <cell r="D931">
            <v>37</v>
          </cell>
          <cell r="E931">
            <v>1</v>
          </cell>
          <cell r="F931">
            <v>0</v>
          </cell>
          <cell r="G931" t="str">
            <v>U</v>
          </cell>
          <cell r="H931">
            <v>112</v>
          </cell>
          <cell r="I931">
            <v>32</v>
          </cell>
          <cell r="J931">
            <v>0</v>
          </cell>
          <cell r="K931" t="str">
            <v>B</v>
          </cell>
          <cell r="L931">
            <v>-7</v>
          </cell>
          <cell r="M931">
            <v>1</v>
          </cell>
        </row>
        <row r="932">
          <cell r="B932" t="str">
            <v>KANANGA</v>
          </cell>
          <cell r="C932" t="str">
            <v>ZAIRE</v>
          </cell>
          <cell r="D932">
            <v>5</v>
          </cell>
          <cell r="E932">
            <v>54</v>
          </cell>
          <cell r="F932">
            <v>0</v>
          </cell>
          <cell r="G932" t="str">
            <v>S</v>
          </cell>
          <cell r="H932">
            <v>22</v>
          </cell>
          <cell r="I932">
            <v>28</v>
          </cell>
          <cell r="J932">
            <v>0</v>
          </cell>
          <cell r="K932" t="str">
            <v>T</v>
          </cell>
          <cell r="L932">
            <v>1</v>
          </cell>
          <cell r="M932">
            <v>1</v>
          </cell>
        </row>
        <row r="933">
          <cell r="B933" t="str">
            <v>KANDAHAR</v>
          </cell>
          <cell r="C933" t="str">
            <v>AFGHANISTAN</v>
          </cell>
          <cell r="D933">
            <v>31</v>
          </cell>
          <cell r="E933">
            <v>30</v>
          </cell>
          <cell r="F933">
            <v>0</v>
          </cell>
          <cell r="G933" t="str">
            <v>U</v>
          </cell>
          <cell r="H933">
            <v>65</v>
          </cell>
          <cell r="I933">
            <v>51</v>
          </cell>
          <cell r="J933">
            <v>0</v>
          </cell>
          <cell r="K933" t="str">
            <v>T</v>
          </cell>
          <cell r="L933">
            <v>4</v>
          </cell>
          <cell r="M933">
            <v>1</v>
          </cell>
        </row>
        <row r="934">
          <cell r="B934" t="str">
            <v>KANDANGAN</v>
          </cell>
          <cell r="C934" t="str">
            <v>INDONESIA</v>
          </cell>
          <cell r="D934">
            <v>2</v>
          </cell>
          <cell r="E934">
            <v>47</v>
          </cell>
          <cell r="F934">
            <v>0</v>
          </cell>
          <cell r="G934" t="str">
            <v>S</v>
          </cell>
          <cell r="H934">
            <v>115</v>
          </cell>
          <cell r="I934">
            <v>20</v>
          </cell>
          <cell r="J934">
            <v>0</v>
          </cell>
          <cell r="K934" t="str">
            <v>T</v>
          </cell>
          <cell r="L934">
            <v>8</v>
          </cell>
          <cell r="M934">
            <v>10</v>
          </cell>
        </row>
        <row r="935">
          <cell r="B935" t="str">
            <v>KANGEAN</v>
          </cell>
          <cell r="C935" t="str">
            <v>INDONESIA</v>
          </cell>
          <cell r="D935">
            <v>6</v>
          </cell>
          <cell r="E935">
            <v>50</v>
          </cell>
          <cell r="F935">
            <v>0</v>
          </cell>
          <cell r="G935" t="str">
            <v>S</v>
          </cell>
          <cell r="H935">
            <v>115</v>
          </cell>
          <cell r="I935">
            <v>25</v>
          </cell>
          <cell r="J935">
            <v>0</v>
          </cell>
          <cell r="K935" t="str">
            <v>T</v>
          </cell>
          <cell r="L935">
            <v>7</v>
          </cell>
          <cell r="M935">
            <v>10</v>
          </cell>
        </row>
        <row r="936">
          <cell r="B936" t="str">
            <v>KANKAKEE</v>
          </cell>
          <cell r="C936" t="str">
            <v>USA (IL)</v>
          </cell>
          <cell r="D936">
            <v>41</v>
          </cell>
          <cell r="E936">
            <v>4</v>
          </cell>
          <cell r="F936">
            <v>0</v>
          </cell>
          <cell r="G936" t="str">
            <v>U</v>
          </cell>
          <cell r="H936">
            <v>87</v>
          </cell>
          <cell r="I936">
            <v>51</v>
          </cell>
          <cell r="J936">
            <v>0</v>
          </cell>
          <cell r="K936" t="str">
            <v>B</v>
          </cell>
          <cell r="L936">
            <v>-6</v>
          </cell>
          <cell r="M936">
            <v>1</v>
          </cell>
        </row>
        <row r="937">
          <cell r="B937" t="str">
            <v>KANO</v>
          </cell>
          <cell r="C937" t="str">
            <v>NIGERIA</v>
          </cell>
          <cell r="D937">
            <v>12</v>
          </cell>
          <cell r="E937">
            <v>3</v>
          </cell>
          <cell r="F937">
            <v>0</v>
          </cell>
          <cell r="G937" t="str">
            <v>U</v>
          </cell>
          <cell r="H937">
            <v>8</v>
          </cell>
          <cell r="I937">
            <v>31</v>
          </cell>
          <cell r="J937">
            <v>0</v>
          </cell>
          <cell r="K937" t="str">
            <v>T</v>
          </cell>
          <cell r="L937">
            <v>1</v>
          </cell>
          <cell r="M937">
            <v>1</v>
          </cell>
        </row>
        <row r="938">
          <cell r="B938" t="str">
            <v>KANSAS CITY</v>
          </cell>
          <cell r="C938" t="str">
            <v>USA (MO)</v>
          </cell>
          <cell r="D938">
            <v>39</v>
          </cell>
          <cell r="E938">
            <v>18</v>
          </cell>
          <cell r="F938">
            <v>0</v>
          </cell>
          <cell r="G938" t="str">
            <v>U</v>
          </cell>
          <cell r="H938">
            <v>94</v>
          </cell>
          <cell r="I938">
            <v>44</v>
          </cell>
          <cell r="J938">
            <v>0</v>
          </cell>
          <cell r="K938" t="str">
            <v>B</v>
          </cell>
          <cell r="L938">
            <v>-6</v>
          </cell>
          <cell r="M938">
            <v>1</v>
          </cell>
        </row>
        <row r="939">
          <cell r="B939" t="str">
            <v>KAOHSIUNG</v>
          </cell>
          <cell r="C939" t="str">
            <v>TAIWAN</v>
          </cell>
          <cell r="D939">
            <v>22</v>
          </cell>
          <cell r="E939">
            <v>34</v>
          </cell>
          <cell r="F939">
            <v>0</v>
          </cell>
          <cell r="G939" t="str">
            <v>U</v>
          </cell>
          <cell r="H939">
            <v>120</v>
          </cell>
          <cell r="I939">
            <v>21</v>
          </cell>
          <cell r="J939">
            <v>0</v>
          </cell>
          <cell r="K939" t="str">
            <v>T</v>
          </cell>
          <cell r="L939">
            <v>8</v>
          </cell>
          <cell r="M939">
            <v>1</v>
          </cell>
        </row>
        <row r="940">
          <cell r="B940" t="str">
            <v>KARACHI</v>
          </cell>
          <cell r="C940" t="str">
            <v>PAKISTAN</v>
          </cell>
          <cell r="D940">
            <v>24</v>
          </cell>
          <cell r="E940">
            <v>54</v>
          </cell>
          <cell r="F940">
            <v>0</v>
          </cell>
          <cell r="G940" t="str">
            <v>U</v>
          </cell>
          <cell r="H940">
            <v>67</v>
          </cell>
          <cell r="I940">
            <v>9</v>
          </cell>
          <cell r="J940">
            <v>0</v>
          </cell>
          <cell r="K940" t="str">
            <v>T</v>
          </cell>
          <cell r="L940">
            <v>5</v>
          </cell>
          <cell r="M940">
            <v>1</v>
          </cell>
        </row>
        <row r="941">
          <cell r="B941" t="str">
            <v>KARAGANDA</v>
          </cell>
          <cell r="C941" t="str">
            <v>JORDAN</v>
          </cell>
          <cell r="D941">
            <v>49</v>
          </cell>
          <cell r="E941">
            <v>50</v>
          </cell>
          <cell r="F941">
            <v>0</v>
          </cell>
          <cell r="G941" t="str">
            <v>U</v>
          </cell>
          <cell r="H941">
            <v>73</v>
          </cell>
          <cell r="I941">
            <v>10</v>
          </cell>
          <cell r="J941">
            <v>0</v>
          </cell>
          <cell r="K941" t="str">
            <v>T</v>
          </cell>
          <cell r="L941">
            <v>6</v>
          </cell>
          <cell r="M941">
            <v>1</v>
          </cell>
        </row>
        <row r="942">
          <cell r="B942" t="str">
            <v>KARAK</v>
          </cell>
          <cell r="C942" t="str">
            <v>JORDAN</v>
          </cell>
          <cell r="D942">
            <v>31</v>
          </cell>
          <cell r="E942">
            <v>11</v>
          </cell>
          <cell r="F942">
            <v>0</v>
          </cell>
          <cell r="G942" t="str">
            <v>U</v>
          </cell>
          <cell r="H942">
            <v>35</v>
          </cell>
          <cell r="I942">
            <v>43</v>
          </cell>
          <cell r="J942">
            <v>0</v>
          </cell>
          <cell r="K942" t="str">
            <v>T</v>
          </cell>
          <cell r="L942">
            <v>2</v>
          </cell>
          <cell r="M942">
            <v>1000</v>
          </cell>
        </row>
        <row r="943">
          <cell r="B943" t="str">
            <v>KARANG NUNGGAL</v>
          </cell>
          <cell r="C943" t="str">
            <v>INDONESIA</v>
          </cell>
          <cell r="D943">
            <v>7</v>
          </cell>
          <cell r="E943">
            <v>38</v>
          </cell>
          <cell r="F943">
            <v>0</v>
          </cell>
          <cell r="G943" t="str">
            <v>S</v>
          </cell>
          <cell r="H943">
            <v>108</v>
          </cell>
          <cell r="I943">
            <v>8</v>
          </cell>
          <cell r="J943">
            <v>0</v>
          </cell>
          <cell r="K943" t="str">
            <v>T</v>
          </cell>
          <cell r="L943">
            <v>7</v>
          </cell>
          <cell r="M943">
            <v>10</v>
          </cell>
        </row>
        <row r="944">
          <cell r="B944" t="str">
            <v>KARANGANYAR</v>
          </cell>
          <cell r="C944" t="str">
            <v>INDONESIA</v>
          </cell>
          <cell r="D944">
            <v>7</v>
          </cell>
          <cell r="E944">
            <v>35</v>
          </cell>
          <cell r="F944">
            <v>0</v>
          </cell>
          <cell r="G944" t="str">
            <v>S</v>
          </cell>
          <cell r="H944">
            <v>110</v>
          </cell>
          <cell r="I944">
            <v>57</v>
          </cell>
          <cell r="J944">
            <v>0</v>
          </cell>
          <cell r="K944" t="str">
            <v>T</v>
          </cell>
          <cell r="L944">
            <v>7</v>
          </cell>
          <cell r="M944">
            <v>10</v>
          </cell>
        </row>
        <row r="945">
          <cell r="B945" t="str">
            <v>KARAWANG</v>
          </cell>
          <cell r="C945" t="str">
            <v>INDONESIA</v>
          </cell>
          <cell r="D945">
            <v>6</v>
          </cell>
          <cell r="E945">
            <v>18</v>
          </cell>
          <cell r="F945">
            <v>0</v>
          </cell>
          <cell r="G945" t="str">
            <v>S</v>
          </cell>
          <cell r="H945">
            <v>107</v>
          </cell>
          <cell r="I945">
            <v>18</v>
          </cell>
          <cell r="J945">
            <v>0</v>
          </cell>
          <cell r="K945" t="str">
            <v>T</v>
          </cell>
          <cell r="L945">
            <v>7</v>
          </cell>
          <cell r="M945">
            <v>10</v>
          </cell>
        </row>
        <row r="946">
          <cell r="B946" t="str">
            <v>KARL MARX STADT</v>
          </cell>
          <cell r="C946" t="str">
            <v>GERMANY</v>
          </cell>
          <cell r="D946">
            <v>50</v>
          </cell>
          <cell r="E946">
            <v>50</v>
          </cell>
          <cell r="F946">
            <v>0</v>
          </cell>
          <cell r="G946" t="str">
            <v>U</v>
          </cell>
          <cell r="H946">
            <v>12</v>
          </cell>
          <cell r="I946">
            <v>55</v>
          </cell>
          <cell r="J946">
            <v>0</v>
          </cell>
          <cell r="K946" t="str">
            <v>T</v>
          </cell>
          <cell r="L946">
            <v>1</v>
          </cell>
          <cell r="M946">
            <v>1</v>
          </cell>
        </row>
        <row r="947">
          <cell r="B947" t="str">
            <v>KARUP</v>
          </cell>
          <cell r="C947" t="str">
            <v>DENMARK</v>
          </cell>
          <cell r="D947">
            <v>56</v>
          </cell>
          <cell r="E947">
            <v>18</v>
          </cell>
          <cell r="F947">
            <v>0</v>
          </cell>
          <cell r="G947" t="str">
            <v>U</v>
          </cell>
          <cell r="H947">
            <v>9</v>
          </cell>
          <cell r="I947">
            <v>7</v>
          </cell>
          <cell r="J947">
            <v>0</v>
          </cell>
          <cell r="K947" t="str">
            <v>T</v>
          </cell>
          <cell r="L947">
            <v>1</v>
          </cell>
          <cell r="M947">
            <v>1</v>
          </cell>
        </row>
        <row r="948">
          <cell r="B948" t="str">
            <v>KASSALA</v>
          </cell>
          <cell r="C948" t="str">
            <v>SUDAN</v>
          </cell>
          <cell r="D948">
            <v>15</v>
          </cell>
          <cell r="E948">
            <v>23</v>
          </cell>
          <cell r="F948">
            <v>0</v>
          </cell>
          <cell r="G948" t="str">
            <v>U</v>
          </cell>
          <cell r="H948">
            <v>36</v>
          </cell>
          <cell r="I948">
            <v>21</v>
          </cell>
          <cell r="J948">
            <v>0</v>
          </cell>
          <cell r="K948" t="str">
            <v>T</v>
          </cell>
          <cell r="L948">
            <v>2</v>
          </cell>
          <cell r="M948">
            <v>1</v>
          </cell>
        </row>
        <row r="949">
          <cell r="B949" t="str">
            <v>KATHMANDU</v>
          </cell>
          <cell r="C949" t="str">
            <v>NEPAL</v>
          </cell>
          <cell r="D949">
            <v>27</v>
          </cell>
          <cell r="E949">
            <v>42</v>
          </cell>
          <cell r="F949">
            <v>0</v>
          </cell>
          <cell r="G949" t="str">
            <v>U</v>
          </cell>
          <cell r="H949">
            <v>85</v>
          </cell>
          <cell r="I949">
            <v>22</v>
          </cell>
          <cell r="J949">
            <v>0</v>
          </cell>
          <cell r="K949" t="str">
            <v>T</v>
          </cell>
          <cell r="L949">
            <v>6</v>
          </cell>
          <cell r="M949">
            <v>1</v>
          </cell>
        </row>
        <row r="950">
          <cell r="B950" t="str">
            <v>KAVALLA</v>
          </cell>
          <cell r="C950" t="str">
            <v>GREECE</v>
          </cell>
          <cell r="D950">
            <v>40</v>
          </cell>
          <cell r="E950">
            <v>58</v>
          </cell>
          <cell r="F950">
            <v>0</v>
          </cell>
          <cell r="G950" t="str">
            <v>U</v>
          </cell>
          <cell r="H950">
            <v>24</v>
          </cell>
          <cell r="I950">
            <v>21</v>
          </cell>
          <cell r="J950">
            <v>0</v>
          </cell>
          <cell r="K950" t="str">
            <v>T</v>
          </cell>
          <cell r="L950">
            <v>2</v>
          </cell>
          <cell r="M950">
            <v>1</v>
          </cell>
        </row>
        <row r="951">
          <cell r="B951" t="str">
            <v>KAWASAKI</v>
          </cell>
          <cell r="C951" t="str">
            <v>JAPAN</v>
          </cell>
          <cell r="D951">
            <v>35</v>
          </cell>
          <cell r="E951">
            <v>32</v>
          </cell>
          <cell r="F951">
            <v>0</v>
          </cell>
          <cell r="G951" t="str">
            <v>U</v>
          </cell>
          <cell r="H951">
            <v>139</v>
          </cell>
          <cell r="I951">
            <v>41</v>
          </cell>
          <cell r="J951">
            <v>0</v>
          </cell>
          <cell r="K951" t="str">
            <v>T</v>
          </cell>
          <cell r="L951">
            <v>9</v>
          </cell>
          <cell r="M951">
            <v>1</v>
          </cell>
        </row>
        <row r="952">
          <cell r="B952" t="str">
            <v>KAYSERI</v>
          </cell>
          <cell r="C952" t="str">
            <v>TURKEY</v>
          </cell>
          <cell r="D952">
            <v>38</v>
          </cell>
          <cell r="E952">
            <v>42</v>
          </cell>
          <cell r="F952">
            <v>0</v>
          </cell>
          <cell r="G952" t="str">
            <v>U</v>
          </cell>
          <cell r="H952">
            <v>35</v>
          </cell>
          <cell r="I952">
            <v>31</v>
          </cell>
          <cell r="J952">
            <v>0</v>
          </cell>
          <cell r="K952" t="str">
            <v>T</v>
          </cell>
          <cell r="L952">
            <v>3</v>
          </cell>
          <cell r="M952">
            <v>1</v>
          </cell>
        </row>
        <row r="953">
          <cell r="B953" t="str">
            <v>KAYUAGUNG</v>
          </cell>
          <cell r="C953" t="str">
            <v>INDONESIA</v>
          </cell>
          <cell r="D953">
            <v>3</v>
          </cell>
          <cell r="E953">
            <v>24</v>
          </cell>
          <cell r="F953">
            <v>0</v>
          </cell>
          <cell r="G953" t="str">
            <v>S</v>
          </cell>
          <cell r="H953">
            <v>104</v>
          </cell>
          <cell r="I953">
            <v>53</v>
          </cell>
          <cell r="J953">
            <v>0</v>
          </cell>
          <cell r="K953" t="str">
            <v>T</v>
          </cell>
          <cell r="L953">
            <v>7</v>
          </cell>
          <cell r="M953">
            <v>10</v>
          </cell>
        </row>
        <row r="954">
          <cell r="B954" t="str">
            <v>KEARNEY</v>
          </cell>
          <cell r="C954" t="str">
            <v>USA (NE)</v>
          </cell>
          <cell r="D954">
            <v>40</v>
          </cell>
          <cell r="E954">
            <v>44</v>
          </cell>
          <cell r="F954">
            <v>0</v>
          </cell>
          <cell r="G954" t="str">
            <v>U</v>
          </cell>
          <cell r="H954">
            <v>98</v>
          </cell>
          <cell r="I954">
            <v>60</v>
          </cell>
          <cell r="J954">
            <v>0</v>
          </cell>
          <cell r="K954" t="str">
            <v>B</v>
          </cell>
          <cell r="L954">
            <v>-6</v>
          </cell>
          <cell r="M954">
            <v>1</v>
          </cell>
        </row>
        <row r="955">
          <cell r="B955" t="str">
            <v>KEBAYORAN</v>
          </cell>
          <cell r="C955" t="str">
            <v>INDONESIA</v>
          </cell>
          <cell r="D955">
            <v>6</v>
          </cell>
          <cell r="E955">
            <v>14</v>
          </cell>
          <cell r="F955">
            <v>0</v>
          </cell>
          <cell r="G955" t="str">
            <v>S</v>
          </cell>
          <cell r="H955">
            <v>106</v>
          </cell>
          <cell r="I955">
            <v>48</v>
          </cell>
          <cell r="J955">
            <v>0</v>
          </cell>
          <cell r="K955" t="str">
            <v>T</v>
          </cell>
          <cell r="L955">
            <v>7</v>
          </cell>
          <cell r="M955">
            <v>10</v>
          </cell>
        </row>
        <row r="956">
          <cell r="B956" t="str">
            <v>KEBUMEN</v>
          </cell>
          <cell r="C956" t="str">
            <v>INDONESIA</v>
          </cell>
          <cell r="D956">
            <v>7</v>
          </cell>
          <cell r="E956">
            <v>42</v>
          </cell>
          <cell r="F956">
            <v>0</v>
          </cell>
          <cell r="G956" t="str">
            <v>S</v>
          </cell>
          <cell r="H956">
            <v>109</v>
          </cell>
          <cell r="I956">
            <v>39</v>
          </cell>
          <cell r="J956">
            <v>0</v>
          </cell>
          <cell r="K956" t="str">
            <v>T</v>
          </cell>
          <cell r="L956">
            <v>7</v>
          </cell>
          <cell r="M956">
            <v>10</v>
          </cell>
        </row>
        <row r="957">
          <cell r="B957" t="str">
            <v>KEDIRI</v>
          </cell>
          <cell r="C957" t="str">
            <v>INDONESIA</v>
          </cell>
          <cell r="D957">
            <v>7</v>
          </cell>
          <cell r="E957">
            <v>49</v>
          </cell>
          <cell r="F957">
            <v>0</v>
          </cell>
          <cell r="G957" t="str">
            <v>S</v>
          </cell>
          <cell r="H957">
            <v>112</v>
          </cell>
          <cell r="I957">
            <v>0</v>
          </cell>
          <cell r="J957">
            <v>0</v>
          </cell>
          <cell r="K957" t="str">
            <v>T</v>
          </cell>
          <cell r="L957">
            <v>7</v>
          </cell>
          <cell r="M957">
            <v>10</v>
          </cell>
        </row>
        <row r="958">
          <cell r="B958" t="str">
            <v>KEENE</v>
          </cell>
          <cell r="C958" t="str">
            <v>USA (NH)</v>
          </cell>
          <cell r="D958">
            <v>42</v>
          </cell>
          <cell r="E958">
            <v>54</v>
          </cell>
          <cell r="F958">
            <v>0</v>
          </cell>
          <cell r="G958" t="str">
            <v>U</v>
          </cell>
          <cell r="H958">
            <v>72</v>
          </cell>
          <cell r="I958">
            <v>16</v>
          </cell>
          <cell r="J958">
            <v>0</v>
          </cell>
          <cell r="K958" t="str">
            <v>B</v>
          </cell>
          <cell r="L958">
            <v>-5</v>
          </cell>
          <cell r="M958">
            <v>1</v>
          </cell>
        </row>
        <row r="959">
          <cell r="B959" t="str">
            <v>KEETMANSHOOP</v>
          </cell>
          <cell r="C959" t="str">
            <v>NAMIBIA</v>
          </cell>
          <cell r="D959">
            <v>26</v>
          </cell>
          <cell r="E959">
            <v>32</v>
          </cell>
          <cell r="F959">
            <v>0</v>
          </cell>
          <cell r="G959" t="str">
            <v>S</v>
          </cell>
          <cell r="H959">
            <v>18</v>
          </cell>
          <cell r="I959">
            <v>6</v>
          </cell>
          <cell r="J959">
            <v>0</v>
          </cell>
          <cell r="K959" t="str">
            <v>T</v>
          </cell>
          <cell r="L959">
            <v>2</v>
          </cell>
          <cell r="M959">
            <v>1</v>
          </cell>
        </row>
        <row r="960">
          <cell r="B960" t="str">
            <v>KEFALONIA</v>
          </cell>
          <cell r="C960" t="str">
            <v>GREECE</v>
          </cell>
          <cell r="D960">
            <v>38</v>
          </cell>
          <cell r="E960">
            <v>7</v>
          </cell>
          <cell r="F960">
            <v>0</v>
          </cell>
          <cell r="G960" t="str">
            <v>U</v>
          </cell>
          <cell r="H960">
            <v>20</v>
          </cell>
          <cell r="I960">
            <v>30</v>
          </cell>
          <cell r="J960">
            <v>0</v>
          </cell>
          <cell r="K960" t="str">
            <v>T</v>
          </cell>
          <cell r="L960">
            <v>2</v>
          </cell>
          <cell r="M960">
            <v>1</v>
          </cell>
        </row>
        <row r="961">
          <cell r="B961" t="str">
            <v>KEFAMENANU</v>
          </cell>
          <cell r="C961" t="str">
            <v>INDONESIA</v>
          </cell>
          <cell r="D961">
            <v>9</v>
          </cell>
          <cell r="E961">
            <v>25</v>
          </cell>
          <cell r="F961">
            <v>0</v>
          </cell>
          <cell r="G961" t="str">
            <v>S</v>
          </cell>
          <cell r="H961">
            <v>124</v>
          </cell>
          <cell r="I961">
            <v>30</v>
          </cell>
          <cell r="J961">
            <v>0</v>
          </cell>
          <cell r="K961" t="str">
            <v>T</v>
          </cell>
          <cell r="L961">
            <v>8</v>
          </cell>
          <cell r="M961">
            <v>10</v>
          </cell>
        </row>
        <row r="962">
          <cell r="B962" t="str">
            <v>KEFLAVIK</v>
          </cell>
          <cell r="C962" t="str">
            <v>ICELAND</v>
          </cell>
          <cell r="D962">
            <v>63</v>
          </cell>
          <cell r="E962">
            <v>59</v>
          </cell>
          <cell r="F962">
            <v>0</v>
          </cell>
          <cell r="G962" t="str">
            <v>U</v>
          </cell>
          <cell r="H962">
            <v>22</v>
          </cell>
          <cell r="I962">
            <v>36</v>
          </cell>
          <cell r="J962">
            <v>0</v>
          </cell>
          <cell r="K962" t="str">
            <v>B</v>
          </cell>
          <cell r="L962">
            <v>0</v>
          </cell>
          <cell r="M962">
            <v>1</v>
          </cell>
        </row>
        <row r="963">
          <cell r="B963" t="str">
            <v>KELOWNA</v>
          </cell>
          <cell r="C963" t="str">
            <v>CANADA</v>
          </cell>
          <cell r="D963">
            <v>49</v>
          </cell>
          <cell r="E963">
            <v>58</v>
          </cell>
          <cell r="F963">
            <v>0</v>
          </cell>
          <cell r="G963" t="str">
            <v>U</v>
          </cell>
          <cell r="H963">
            <v>119</v>
          </cell>
          <cell r="I963">
            <v>23</v>
          </cell>
          <cell r="J963">
            <v>0</v>
          </cell>
          <cell r="K963" t="str">
            <v>B</v>
          </cell>
          <cell r="L963">
            <v>-8</v>
          </cell>
          <cell r="M963">
            <v>1</v>
          </cell>
        </row>
        <row r="964">
          <cell r="B964" t="str">
            <v>KEMI</v>
          </cell>
          <cell r="C964" t="str">
            <v>FINLAND</v>
          </cell>
          <cell r="D964">
            <v>65</v>
          </cell>
          <cell r="E964">
            <v>47</v>
          </cell>
          <cell r="F964">
            <v>0</v>
          </cell>
          <cell r="G964" t="str">
            <v>U</v>
          </cell>
          <cell r="H964">
            <v>24</v>
          </cell>
          <cell r="I964">
            <v>35</v>
          </cell>
          <cell r="J964">
            <v>0</v>
          </cell>
          <cell r="K964" t="str">
            <v>T</v>
          </cell>
          <cell r="L964">
            <v>2</v>
          </cell>
          <cell r="M964">
            <v>1</v>
          </cell>
        </row>
        <row r="965">
          <cell r="B965" t="str">
            <v>KEMMERER</v>
          </cell>
          <cell r="C965" t="str">
            <v>USA (WY)</v>
          </cell>
          <cell r="D965">
            <v>41</v>
          </cell>
          <cell r="E965">
            <v>50</v>
          </cell>
          <cell r="F965">
            <v>0</v>
          </cell>
          <cell r="G965" t="str">
            <v>U</v>
          </cell>
          <cell r="H965">
            <v>110</v>
          </cell>
          <cell r="I965">
            <v>34</v>
          </cell>
          <cell r="J965">
            <v>0</v>
          </cell>
          <cell r="K965" t="str">
            <v>B</v>
          </cell>
          <cell r="L965">
            <v>-7</v>
          </cell>
          <cell r="M965">
            <v>1</v>
          </cell>
        </row>
        <row r="966">
          <cell r="B966" t="str">
            <v>KENAI</v>
          </cell>
          <cell r="C966" t="str">
            <v>USA (AK)</v>
          </cell>
          <cell r="D966">
            <v>60</v>
          </cell>
          <cell r="E966">
            <v>34</v>
          </cell>
          <cell r="F966">
            <v>0</v>
          </cell>
          <cell r="G966" t="str">
            <v>U</v>
          </cell>
          <cell r="H966">
            <v>151</v>
          </cell>
          <cell r="I966">
            <v>15</v>
          </cell>
          <cell r="J966">
            <v>0</v>
          </cell>
          <cell r="K966" t="str">
            <v>B</v>
          </cell>
          <cell r="L966">
            <v>-9</v>
          </cell>
          <cell r="M966">
            <v>1</v>
          </cell>
        </row>
        <row r="967">
          <cell r="B967" t="str">
            <v>KENDAL</v>
          </cell>
          <cell r="C967" t="str">
            <v>INDONESIA</v>
          </cell>
          <cell r="D967">
            <v>6</v>
          </cell>
          <cell r="E967">
            <v>57</v>
          </cell>
          <cell r="F967">
            <v>0</v>
          </cell>
          <cell r="G967" t="str">
            <v>S</v>
          </cell>
          <cell r="H967">
            <v>110</v>
          </cell>
          <cell r="I967">
            <v>11</v>
          </cell>
          <cell r="J967">
            <v>0</v>
          </cell>
          <cell r="K967" t="str">
            <v>T</v>
          </cell>
          <cell r="L967">
            <v>7</v>
          </cell>
          <cell r="M967">
            <v>10</v>
          </cell>
        </row>
        <row r="968">
          <cell r="B968" t="str">
            <v>KENDARI</v>
          </cell>
          <cell r="C968" t="str">
            <v>INDONESIA</v>
          </cell>
          <cell r="D968">
            <v>3</v>
          </cell>
          <cell r="E968">
            <v>57</v>
          </cell>
          <cell r="F968">
            <v>0</v>
          </cell>
          <cell r="G968" t="str">
            <v>S</v>
          </cell>
          <cell r="H968">
            <v>122</v>
          </cell>
          <cell r="I968">
            <v>35</v>
          </cell>
          <cell r="J968">
            <v>0</v>
          </cell>
          <cell r="K968" t="str">
            <v>T</v>
          </cell>
          <cell r="L968">
            <v>8</v>
          </cell>
          <cell r="M968">
            <v>10</v>
          </cell>
        </row>
        <row r="969">
          <cell r="B969" t="str">
            <v>KENITRA</v>
          </cell>
          <cell r="C969" t="str">
            <v>MOROCCO</v>
          </cell>
          <cell r="D969">
            <v>34</v>
          </cell>
          <cell r="E969">
            <v>20</v>
          </cell>
          <cell r="F969">
            <v>0</v>
          </cell>
          <cell r="G969" t="str">
            <v>U</v>
          </cell>
          <cell r="H969">
            <v>6</v>
          </cell>
          <cell r="I969">
            <v>34</v>
          </cell>
          <cell r="J969">
            <v>0</v>
          </cell>
          <cell r="K969" t="str">
            <v>B</v>
          </cell>
          <cell r="L969">
            <v>0</v>
          </cell>
          <cell r="M969">
            <v>1</v>
          </cell>
        </row>
        <row r="970">
          <cell r="B970" t="str">
            <v>KENORA</v>
          </cell>
          <cell r="C970" t="str">
            <v>CANADA</v>
          </cell>
          <cell r="D970">
            <v>49</v>
          </cell>
          <cell r="E970">
            <v>47</v>
          </cell>
          <cell r="F970">
            <v>0</v>
          </cell>
          <cell r="G970" t="str">
            <v>U</v>
          </cell>
          <cell r="H970">
            <v>94</v>
          </cell>
          <cell r="I970">
            <v>22</v>
          </cell>
          <cell r="J970">
            <v>0</v>
          </cell>
          <cell r="K970" t="str">
            <v>B</v>
          </cell>
          <cell r="L970">
            <v>-6</v>
          </cell>
          <cell r="M970">
            <v>1</v>
          </cell>
        </row>
        <row r="971">
          <cell r="B971" t="str">
            <v>KENOSHA</v>
          </cell>
          <cell r="C971" t="str">
            <v>USA (WI)</v>
          </cell>
          <cell r="D971">
            <v>42</v>
          </cell>
          <cell r="E971">
            <v>36</v>
          </cell>
          <cell r="F971">
            <v>0</v>
          </cell>
          <cell r="G971" t="str">
            <v>U</v>
          </cell>
          <cell r="H971">
            <v>87</v>
          </cell>
          <cell r="I971">
            <v>55</v>
          </cell>
          <cell r="J971">
            <v>0</v>
          </cell>
          <cell r="K971" t="str">
            <v>B</v>
          </cell>
          <cell r="L971">
            <v>-6</v>
          </cell>
          <cell r="M971">
            <v>1</v>
          </cell>
        </row>
        <row r="972">
          <cell r="B972" t="str">
            <v>KERMAN</v>
          </cell>
          <cell r="C972" t="str">
            <v>IRAN</v>
          </cell>
          <cell r="D972">
            <v>30</v>
          </cell>
          <cell r="E972">
            <v>16</v>
          </cell>
          <cell r="F972">
            <v>0</v>
          </cell>
          <cell r="G972" t="str">
            <v>U</v>
          </cell>
          <cell r="H972">
            <v>56</v>
          </cell>
          <cell r="I972">
            <v>57</v>
          </cell>
          <cell r="J972">
            <v>0</v>
          </cell>
          <cell r="K972" t="str">
            <v>T</v>
          </cell>
          <cell r="L972">
            <v>3</v>
          </cell>
          <cell r="M972">
            <v>1</v>
          </cell>
        </row>
        <row r="973">
          <cell r="B973" t="str">
            <v>KETAPANG KALIMANTAN</v>
          </cell>
          <cell r="C973" t="str">
            <v>INDONESIA</v>
          </cell>
          <cell r="D973">
            <v>1</v>
          </cell>
          <cell r="E973">
            <v>51</v>
          </cell>
          <cell r="F973">
            <v>0</v>
          </cell>
          <cell r="G973" t="str">
            <v>S</v>
          </cell>
          <cell r="H973">
            <v>109</v>
          </cell>
          <cell r="I973">
            <v>58</v>
          </cell>
          <cell r="J973">
            <v>0</v>
          </cell>
          <cell r="K973" t="str">
            <v>T</v>
          </cell>
          <cell r="L973">
            <v>8</v>
          </cell>
          <cell r="M973">
            <v>10</v>
          </cell>
        </row>
        <row r="974">
          <cell r="B974" t="str">
            <v>KETAPANG MADURA</v>
          </cell>
          <cell r="C974" t="str">
            <v>INDONESIA</v>
          </cell>
          <cell r="D974">
            <v>6</v>
          </cell>
          <cell r="E974">
            <v>53</v>
          </cell>
          <cell r="F974">
            <v>0</v>
          </cell>
          <cell r="G974" t="str">
            <v>S</v>
          </cell>
          <cell r="H974">
            <v>113</v>
          </cell>
          <cell r="I974">
            <v>17</v>
          </cell>
          <cell r="J974">
            <v>0</v>
          </cell>
          <cell r="K974" t="str">
            <v>T</v>
          </cell>
          <cell r="L974">
            <v>7</v>
          </cell>
          <cell r="M974">
            <v>10</v>
          </cell>
        </row>
        <row r="975">
          <cell r="B975" t="str">
            <v>KETCHIKAN</v>
          </cell>
          <cell r="C975" t="str">
            <v>USA (AK)</v>
          </cell>
          <cell r="D975">
            <v>55</v>
          </cell>
          <cell r="E975">
            <v>21</v>
          </cell>
          <cell r="F975">
            <v>0</v>
          </cell>
          <cell r="G975" t="str">
            <v>U</v>
          </cell>
          <cell r="H975">
            <v>131</v>
          </cell>
          <cell r="I975">
            <v>40</v>
          </cell>
          <cell r="J975">
            <v>0</v>
          </cell>
          <cell r="K975" t="str">
            <v>B</v>
          </cell>
          <cell r="L975">
            <v>-9</v>
          </cell>
          <cell r="M975">
            <v>1</v>
          </cell>
        </row>
        <row r="976">
          <cell r="B976" t="str">
            <v>KEY WEST</v>
          </cell>
          <cell r="C976" t="str">
            <v>USA (FL)</v>
          </cell>
          <cell r="D976">
            <v>24</v>
          </cell>
          <cell r="E976">
            <v>33</v>
          </cell>
          <cell r="F976">
            <v>0</v>
          </cell>
          <cell r="G976" t="str">
            <v>U</v>
          </cell>
          <cell r="H976">
            <v>81</v>
          </cell>
          <cell r="I976">
            <v>46</v>
          </cell>
          <cell r="J976">
            <v>0</v>
          </cell>
          <cell r="K976" t="str">
            <v>B</v>
          </cell>
          <cell r="L976">
            <v>-5</v>
          </cell>
          <cell r="M976">
            <v>1</v>
          </cell>
        </row>
        <row r="977">
          <cell r="B977" t="str">
            <v>KHAMASIN</v>
          </cell>
          <cell r="C977" t="str">
            <v>SAUDI ARABIA</v>
          </cell>
          <cell r="D977">
            <v>20</v>
          </cell>
          <cell r="E977">
            <v>28</v>
          </cell>
          <cell r="F977">
            <v>0</v>
          </cell>
          <cell r="G977" t="str">
            <v>U</v>
          </cell>
          <cell r="H977">
            <v>44</v>
          </cell>
          <cell r="I977">
            <v>48</v>
          </cell>
          <cell r="J977">
            <v>0</v>
          </cell>
          <cell r="K977" t="str">
            <v>T</v>
          </cell>
          <cell r="L977">
            <v>3</v>
          </cell>
          <cell r="M977">
            <v>1</v>
          </cell>
        </row>
        <row r="978">
          <cell r="B978" t="str">
            <v>KHAMIS MUSHAIT</v>
          </cell>
          <cell r="C978" t="str">
            <v>SAUDI ARABIA</v>
          </cell>
          <cell r="D978">
            <v>18</v>
          </cell>
          <cell r="E978">
            <v>18</v>
          </cell>
          <cell r="F978">
            <v>0</v>
          </cell>
          <cell r="G978" t="str">
            <v>U</v>
          </cell>
          <cell r="H978">
            <v>42</v>
          </cell>
          <cell r="I978">
            <v>44</v>
          </cell>
          <cell r="J978">
            <v>0</v>
          </cell>
          <cell r="K978" t="str">
            <v>T</v>
          </cell>
          <cell r="L978">
            <v>3</v>
          </cell>
          <cell r="M978">
            <v>1</v>
          </cell>
        </row>
        <row r="979">
          <cell r="B979" t="str">
            <v>KHARTOUM</v>
          </cell>
          <cell r="C979" t="str">
            <v>SUDAN</v>
          </cell>
          <cell r="D979">
            <v>15</v>
          </cell>
          <cell r="E979">
            <v>36</v>
          </cell>
          <cell r="F979">
            <v>0</v>
          </cell>
          <cell r="G979" t="str">
            <v>U</v>
          </cell>
          <cell r="H979">
            <v>32</v>
          </cell>
          <cell r="I979">
            <v>33</v>
          </cell>
          <cell r="J979">
            <v>0</v>
          </cell>
          <cell r="K979" t="str">
            <v>T</v>
          </cell>
          <cell r="L979">
            <v>2</v>
          </cell>
          <cell r="M979">
            <v>1</v>
          </cell>
        </row>
        <row r="980">
          <cell r="B980" t="str">
            <v>KHOBAR</v>
          </cell>
          <cell r="C980" t="str">
            <v>SAUDI ARABIA</v>
          </cell>
          <cell r="D980">
            <v>26</v>
          </cell>
          <cell r="E980">
            <v>17</v>
          </cell>
          <cell r="F980">
            <v>0</v>
          </cell>
          <cell r="G980" t="str">
            <v>U</v>
          </cell>
          <cell r="H980">
            <v>50</v>
          </cell>
          <cell r="I980">
            <v>12</v>
          </cell>
          <cell r="J980">
            <v>0</v>
          </cell>
          <cell r="K980" t="str">
            <v>T</v>
          </cell>
          <cell r="L980">
            <v>3</v>
          </cell>
          <cell r="M980">
            <v>1</v>
          </cell>
        </row>
        <row r="981">
          <cell r="B981" t="str">
            <v>KIEV</v>
          </cell>
          <cell r="C981" t="str">
            <v>USSR</v>
          </cell>
          <cell r="D981">
            <v>50</v>
          </cell>
          <cell r="E981">
            <v>25</v>
          </cell>
          <cell r="F981">
            <v>0</v>
          </cell>
          <cell r="G981" t="str">
            <v>U</v>
          </cell>
          <cell r="H981">
            <v>30</v>
          </cell>
          <cell r="I981">
            <v>30</v>
          </cell>
          <cell r="J981">
            <v>0</v>
          </cell>
          <cell r="K981" t="str">
            <v>T</v>
          </cell>
          <cell r="L981">
            <v>2</v>
          </cell>
          <cell r="M981">
            <v>1</v>
          </cell>
        </row>
        <row r="982">
          <cell r="B982" t="str">
            <v>KIGALI</v>
          </cell>
          <cell r="C982" t="str">
            <v>RWANDA</v>
          </cell>
          <cell r="D982">
            <v>1</v>
          </cell>
          <cell r="E982">
            <v>58</v>
          </cell>
          <cell r="F982">
            <v>0</v>
          </cell>
          <cell r="G982" t="str">
            <v>S</v>
          </cell>
          <cell r="H982">
            <v>30</v>
          </cell>
          <cell r="I982">
            <v>8</v>
          </cell>
          <cell r="J982">
            <v>0</v>
          </cell>
          <cell r="K982" t="str">
            <v>T</v>
          </cell>
          <cell r="L982">
            <v>2</v>
          </cell>
          <cell r="M982">
            <v>1</v>
          </cell>
        </row>
        <row r="983">
          <cell r="B983" t="str">
            <v>KILIMANJARO</v>
          </cell>
          <cell r="C983" t="str">
            <v>TANZANIA</v>
          </cell>
          <cell r="D983">
            <v>3</v>
          </cell>
          <cell r="E983">
            <v>26</v>
          </cell>
          <cell r="F983">
            <v>0</v>
          </cell>
          <cell r="G983" t="str">
            <v>S</v>
          </cell>
          <cell r="H983">
            <v>37</v>
          </cell>
          <cell r="I983">
            <v>4</v>
          </cell>
          <cell r="J983">
            <v>0</v>
          </cell>
          <cell r="K983" t="str">
            <v>T</v>
          </cell>
          <cell r="L983">
            <v>3</v>
          </cell>
          <cell r="M983">
            <v>1</v>
          </cell>
        </row>
        <row r="984">
          <cell r="B984" t="str">
            <v>KILLEEN</v>
          </cell>
          <cell r="C984" t="str">
            <v>USA (TX)</v>
          </cell>
          <cell r="D984">
            <v>31</v>
          </cell>
          <cell r="E984">
            <v>5</v>
          </cell>
          <cell r="F984">
            <v>0</v>
          </cell>
          <cell r="G984" t="str">
            <v>U</v>
          </cell>
          <cell r="H984">
            <v>97</v>
          </cell>
          <cell r="I984">
            <v>41</v>
          </cell>
          <cell r="J984">
            <v>0</v>
          </cell>
          <cell r="K984" t="str">
            <v>B</v>
          </cell>
          <cell r="L984">
            <v>-6</v>
          </cell>
          <cell r="M984">
            <v>1</v>
          </cell>
        </row>
        <row r="985">
          <cell r="B985" t="str">
            <v>KIMBERLEY</v>
          </cell>
          <cell r="C985" t="str">
            <v>SOUTH AFRICA</v>
          </cell>
          <cell r="D985">
            <v>28</v>
          </cell>
          <cell r="E985">
            <v>48</v>
          </cell>
          <cell r="F985">
            <v>0</v>
          </cell>
          <cell r="G985" t="str">
            <v>S</v>
          </cell>
          <cell r="H985">
            <v>24</v>
          </cell>
          <cell r="I985">
            <v>46</v>
          </cell>
          <cell r="J985">
            <v>0</v>
          </cell>
          <cell r="K985" t="str">
            <v>T</v>
          </cell>
          <cell r="L985">
            <v>2</v>
          </cell>
          <cell r="M985">
            <v>1</v>
          </cell>
        </row>
        <row r="986">
          <cell r="B986" t="str">
            <v>KINDU</v>
          </cell>
          <cell r="C986" t="str">
            <v>ZAIRE</v>
          </cell>
          <cell r="D986">
            <v>2</v>
          </cell>
          <cell r="E986">
            <v>55</v>
          </cell>
          <cell r="F986">
            <v>0</v>
          </cell>
          <cell r="G986" t="str">
            <v>S</v>
          </cell>
          <cell r="H986">
            <v>25</v>
          </cell>
          <cell r="I986">
            <v>55</v>
          </cell>
          <cell r="J986">
            <v>0</v>
          </cell>
          <cell r="K986" t="str">
            <v>T</v>
          </cell>
          <cell r="L986">
            <v>1</v>
          </cell>
          <cell r="M986">
            <v>1</v>
          </cell>
        </row>
        <row r="987">
          <cell r="B987" t="str">
            <v>KING SALMON</v>
          </cell>
          <cell r="C987" t="str">
            <v>USA (AK)</v>
          </cell>
          <cell r="D987">
            <v>58</v>
          </cell>
          <cell r="E987">
            <v>41</v>
          </cell>
          <cell r="F987">
            <v>0</v>
          </cell>
          <cell r="G987" t="str">
            <v>U</v>
          </cell>
          <cell r="H987">
            <v>156</v>
          </cell>
          <cell r="I987">
            <v>39</v>
          </cell>
          <cell r="J987">
            <v>0</v>
          </cell>
          <cell r="K987" t="str">
            <v>B</v>
          </cell>
          <cell r="L987">
            <v>-9</v>
          </cell>
          <cell r="M987">
            <v>1</v>
          </cell>
        </row>
        <row r="988">
          <cell r="B988" t="str">
            <v>KINGMAN</v>
          </cell>
          <cell r="C988" t="str">
            <v>USA (AZ)</v>
          </cell>
          <cell r="D988">
            <v>35</v>
          </cell>
          <cell r="E988">
            <v>15</v>
          </cell>
          <cell r="F988">
            <v>0</v>
          </cell>
          <cell r="G988" t="str">
            <v>U</v>
          </cell>
          <cell r="H988">
            <v>113</v>
          </cell>
          <cell r="I988">
            <v>56</v>
          </cell>
          <cell r="J988">
            <v>0</v>
          </cell>
          <cell r="K988" t="str">
            <v>B</v>
          </cell>
          <cell r="L988">
            <v>-7</v>
          </cell>
          <cell r="M988">
            <v>1</v>
          </cell>
        </row>
        <row r="989">
          <cell r="B989" t="str">
            <v>KINGSTON</v>
          </cell>
          <cell r="C989" t="str">
            <v>CANADA</v>
          </cell>
          <cell r="D989">
            <v>44</v>
          </cell>
          <cell r="E989">
            <v>13</v>
          </cell>
          <cell r="F989">
            <v>0</v>
          </cell>
          <cell r="G989" t="str">
            <v>U</v>
          </cell>
          <cell r="H989">
            <v>76</v>
          </cell>
          <cell r="I989">
            <v>36</v>
          </cell>
          <cell r="J989">
            <v>0</v>
          </cell>
          <cell r="K989" t="str">
            <v>B</v>
          </cell>
          <cell r="L989">
            <v>-5</v>
          </cell>
          <cell r="M989">
            <v>1</v>
          </cell>
        </row>
        <row r="990">
          <cell r="B990" t="str">
            <v>KINGSTON</v>
          </cell>
          <cell r="C990" t="str">
            <v>JAMAICA</v>
          </cell>
          <cell r="D990">
            <v>17</v>
          </cell>
          <cell r="E990">
            <v>57</v>
          </cell>
          <cell r="F990">
            <v>0</v>
          </cell>
          <cell r="G990" t="str">
            <v>U</v>
          </cell>
          <cell r="H990">
            <v>76</v>
          </cell>
          <cell r="I990">
            <v>44</v>
          </cell>
          <cell r="J990">
            <v>0</v>
          </cell>
          <cell r="K990" t="str">
            <v>B</v>
          </cell>
          <cell r="L990">
            <v>-5</v>
          </cell>
          <cell r="M990">
            <v>1</v>
          </cell>
        </row>
        <row r="991">
          <cell r="B991" t="str">
            <v>KINSHASA</v>
          </cell>
          <cell r="C991" t="str">
            <v>ZAIRE</v>
          </cell>
          <cell r="D991">
            <v>4</v>
          </cell>
          <cell r="E991">
            <v>23</v>
          </cell>
          <cell r="F991">
            <v>0</v>
          </cell>
          <cell r="G991" t="str">
            <v>S</v>
          </cell>
          <cell r="H991">
            <v>15</v>
          </cell>
          <cell r="I991">
            <v>27</v>
          </cell>
          <cell r="J991">
            <v>0</v>
          </cell>
          <cell r="K991" t="str">
            <v>T</v>
          </cell>
          <cell r="L991">
            <v>1</v>
          </cell>
          <cell r="M991">
            <v>1</v>
          </cell>
        </row>
        <row r="992">
          <cell r="B992" t="str">
            <v>KINSTON</v>
          </cell>
          <cell r="C992" t="str">
            <v>USA (NC)</v>
          </cell>
          <cell r="D992">
            <v>35</v>
          </cell>
          <cell r="E992">
            <v>20</v>
          </cell>
          <cell r="F992">
            <v>0</v>
          </cell>
          <cell r="G992" t="str">
            <v>U</v>
          </cell>
          <cell r="H992">
            <v>77</v>
          </cell>
          <cell r="I992">
            <v>37</v>
          </cell>
          <cell r="J992">
            <v>0</v>
          </cell>
          <cell r="K992" t="str">
            <v>B</v>
          </cell>
          <cell r="L992">
            <v>-5</v>
          </cell>
          <cell r="M992">
            <v>1</v>
          </cell>
        </row>
        <row r="993">
          <cell r="B993" t="str">
            <v>KIRKSVILLE</v>
          </cell>
          <cell r="C993" t="str">
            <v>USA (MO)</v>
          </cell>
          <cell r="D993">
            <v>40</v>
          </cell>
          <cell r="E993">
            <v>6</v>
          </cell>
          <cell r="F993">
            <v>0</v>
          </cell>
          <cell r="G993" t="str">
            <v>U</v>
          </cell>
          <cell r="H993">
            <v>92</v>
          </cell>
          <cell r="I993">
            <v>33</v>
          </cell>
          <cell r="J993">
            <v>0</v>
          </cell>
          <cell r="K993" t="str">
            <v>B</v>
          </cell>
          <cell r="L993">
            <v>-6</v>
          </cell>
          <cell r="M993">
            <v>1</v>
          </cell>
        </row>
        <row r="994">
          <cell r="B994" t="str">
            <v>KIRKUK</v>
          </cell>
          <cell r="C994" t="str">
            <v>IRAQ</v>
          </cell>
          <cell r="D994">
            <v>35</v>
          </cell>
          <cell r="E994">
            <v>28</v>
          </cell>
          <cell r="F994">
            <v>0</v>
          </cell>
          <cell r="G994" t="str">
            <v>U</v>
          </cell>
          <cell r="H994">
            <v>44</v>
          </cell>
          <cell r="I994">
            <v>26</v>
          </cell>
          <cell r="J994">
            <v>0</v>
          </cell>
          <cell r="K994" t="str">
            <v>T</v>
          </cell>
          <cell r="L994">
            <v>3</v>
          </cell>
          <cell r="M994">
            <v>1</v>
          </cell>
        </row>
        <row r="995">
          <cell r="B995" t="str">
            <v>KIRUNA</v>
          </cell>
          <cell r="C995" t="str">
            <v>SWEDEN</v>
          </cell>
          <cell r="D995">
            <v>67</v>
          </cell>
          <cell r="E995">
            <v>49</v>
          </cell>
          <cell r="F995">
            <v>0</v>
          </cell>
          <cell r="G995" t="str">
            <v>U</v>
          </cell>
          <cell r="H995">
            <v>20</v>
          </cell>
          <cell r="I995">
            <v>21</v>
          </cell>
          <cell r="J995">
            <v>0</v>
          </cell>
          <cell r="K995" t="str">
            <v>T</v>
          </cell>
          <cell r="L995">
            <v>1</v>
          </cell>
          <cell r="M995">
            <v>1</v>
          </cell>
        </row>
        <row r="996">
          <cell r="B996" t="str">
            <v>KISANGANI</v>
          </cell>
          <cell r="C996" t="str">
            <v>ZAIRE</v>
          </cell>
          <cell r="D996">
            <v>0</v>
          </cell>
          <cell r="E996">
            <v>31</v>
          </cell>
          <cell r="F996">
            <v>0</v>
          </cell>
          <cell r="G996" t="str">
            <v>U</v>
          </cell>
          <cell r="H996">
            <v>25</v>
          </cell>
          <cell r="I996">
            <v>9</v>
          </cell>
          <cell r="J996">
            <v>0</v>
          </cell>
          <cell r="K996" t="str">
            <v>T</v>
          </cell>
          <cell r="L996">
            <v>1</v>
          </cell>
          <cell r="M996">
            <v>1</v>
          </cell>
        </row>
        <row r="997">
          <cell r="B997" t="str">
            <v>KISUMU</v>
          </cell>
          <cell r="C997" t="str">
            <v>KENYA</v>
          </cell>
          <cell r="D997">
            <v>0</v>
          </cell>
          <cell r="E997">
            <v>5</v>
          </cell>
          <cell r="F997">
            <v>0</v>
          </cell>
          <cell r="G997" t="str">
            <v>S</v>
          </cell>
          <cell r="H997">
            <v>34</v>
          </cell>
          <cell r="I997">
            <v>44</v>
          </cell>
          <cell r="J997">
            <v>0</v>
          </cell>
          <cell r="K997" t="str">
            <v>T</v>
          </cell>
          <cell r="L997">
            <v>3</v>
          </cell>
          <cell r="M997">
            <v>1</v>
          </cell>
        </row>
        <row r="998">
          <cell r="B998" t="str">
            <v>KITAKYUSHU</v>
          </cell>
          <cell r="C998" t="str">
            <v>JAPAN</v>
          </cell>
          <cell r="D998">
            <v>33</v>
          </cell>
          <cell r="E998">
            <v>52</v>
          </cell>
          <cell r="F998">
            <v>0</v>
          </cell>
          <cell r="G998" t="str">
            <v>U</v>
          </cell>
          <cell r="H998">
            <v>130</v>
          </cell>
          <cell r="I998">
            <v>49</v>
          </cell>
          <cell r="J998">
            <v>0</v>
          </cell>
          <cell r="K998" t="str">
            <v>T</v>
          </cell>
          <cell r="L998">
            <v>9</v>
          </cell>
          <cell r="M998">
            <v>1</v>
          </cell>
        </row>
        <row r="999">
          <cell r="B999" t="str">
            <v>KITCHENER</v>
          </cell>
          <cell r="C999" t="str">
            <v>CANADA</v>
          </cell>
          <cell r="D999">
            <v>43</v>
          </cell>
          <cell r="E999">
            <v>27</v>
          </cell>
          <cell r="F999">
            <v>0</v>
          </cell>
          <cell r="G999" t="str">
            <v>U</v>
          </cell>
          <cell r="H999">
            <v>80</v>
          </cell>
          <cell r="I999">
            <v>29</v>
          </cell>
          <cell r="J999">
            <v>0</v>
          </cell>
          <cell r="K999" t="str">
            <v>B</v>
          </cell>
          <cell r="L999">
            <v>-5</v>
          </cell>
          <cell r="M999">
            <v>1</v>
          </cell>
        </row>
        <row r="1000">
          <cell r="B1000" t="str">
            <v>KLAGENFURT</v>
          </cell>
          <cell r="C1000" t="str">
            <v>AUSTRIA</v>
          </cell>
          <cell r="D1000">
            <v>46</v>
          </cell>
          <cell r="E1000">
            <v>39</v>
          </cell>
          <cell r="F1000">
            <v>0</v>
          </cell>
          <cell r="G1000" t="str">
            <v>U</v>
          </cell>
          <cell r="H1000">
            <v>14</v>
          </cell>
          <cell r="I1000">
            <v>21</v>
          </cell>
          <cell r="J1000">
            <v>0</v>
          </cell>
          <cell r="K1000" t="str">
            <v>T</v>
          </cell>
          <cell r="L1000">
            <v>1</v>
          </cell>
          <cell r="M1000">
            <v>1</v>
          </cell>
        </row>
        <row r="1001">
          <cell r="B1001" t="str">
            <v>KLANG</v>
          </cell>
          <cell r="C1001" t="str">
            <v>MALAYSIA</v>
          </cell>
          <cell r="D1001">
            <v>3</v>
          </cell>
          <cell r="E1001">
            <v>2</v>
          </cell>
          <cell r="F1001">
            <v>0</v>
          </cell>
          <cell r="G1001" t="str">
            <v>U</v>
          </cell>
          <cell r="H1001">
            <v>101</v>
          </cell>
          <cell r="I1001">
            <v>26</v>
          </cell>
          <cell r="J1001">
            <v>0</v>
          </cell>
          <cell r="K1001" t="str">
            <v>T</v>
          </cell>
          <cell r="L1001">
            <v>8</v>
          </cell>
          <cell r="M1001">
            <v>1</v>
          </cell>
        </row>
        <row r="1002">
          <cell r="B1002" t="str">
            <v>KLATEN</v>
          </cell>
          <cell r="C1002" t="str">
            <v>INDONESIA</v>
          </cell>
          <cell r="D1002">
            <v>7</v>
          </cell>
          <cell r="E1002">
            <v>44</v>
          </cell>
          <cell r="F1002">
            <v>0</v>
          </cell>
          <cell r="G1002" t="str">
            <v>S</v>
          </cell>
          <cell r="H1002">
            <v>110</v>
          </cell>
          <cell r="I1002">
            <v>35</v>
          </cell>
          <cell r="J1002">
            <v>0</v>
          </cell>
          <cell r="K1002" t="str">
            <v>T</v>
          </cell>
          <cell r="L1002">
            <v>7</v>
          </cell>
          <cell r="M1002">
            <v>10</v>
          </cell>
        </row>
        <row r="1003">
          <cell r="B1003" t="str">
            <v>KNOXVILLE</v>
          </cell>
          <cell r="C1003" t="str">
            <v>USA (TN)</v>
          </cell>
          <cell r="D1003">
            <v>35</v>
          </cell>
          <cell r="E1003">
            <v>49</v>
          </cell>
          <cell r="F1003">
            <v>0</v>
          </cell>
          <cell r="G1003" t="str">
            <v>U</v>
          </cell>
          <cell r="H1003">
            <v>83</v>
          </cell>
          <cell r="I1003">
            <v>60</v>
          </cell>
          <cell r="J1003">
            <v>0</v>
          </cell>
          <cell r="K1003" t="str">
            <v>B</v>
          </cell>
          <cell r="L1003">
            <v>-5</v>
          </cell>
          <cell r="M1003">
            <v>1</v>
          </cell>
        </row>
        <row r="1004">
          <cell r="B1004" t="str">
            <v>KOBE</v>
          </cell>
          <cell r="C1004" t="str">
            <v>JAPAN</v>
          </cell>
          <cell r="D1004">
            <v>34</v>
          </cell>
          <cell r="E1004">
            <v>40</v>
          </cell>
          <cell r="F1004">
            <v>0</v>
          </cell>
          <cell r="G1004" t="str">
            <v>U</v>
          </cell>
          <cell r="H1004">
            <v>135</v>
          </cell>
          <cell r="I1004">
            <v>12</v>
          </cell>
          <cell r="J1004">
            <v>0</v>
          </cell>
          <cell r="K1004" t="str">
            <v>T</v>
          </cell>
          <cell r="L1004">
            <v>9</v>
          </cell>
          <cell r="M1004">
            <v>1</v>
          </cell>
        </row>
        <row r="1005">
          <cell r="B1005" t="str">
            <v>KODIAK</v>
          </cell>
          <cell r="C1005" t="str">
            <v>USA (AK)</v>
          </cell>
          <cell r="D1005">
            <v>57</v>
          </cell>
          <cell r="E1005">
            <v>45</v>
          </cell>
          <cell r="F1005">
            <v>0</v>
          </cell>
          <cell r="G1005" t="str">
            <v>U</v>
          </cell>
          <cell r="H1005">
            <v>152</v>
          </cell>
          <cell r="I1005">
            <v>29</v>
          </cell>
          <cell r="J1005">
            <v>0</v>
          </cell>
          <cell r="K1005" t="str">
            <v>B</v>
          </cell>
          <cell r="L1005">
            <v>-9</v>
          </cell>
          <cell r="M1005">
            <v>1</v>
          </cell>
        </row>
        <row r="1006">
          <cell r="B1006" t="str">
            <v>KOELN</v>
          </cell>
          <cell r="C1006" t="str">
            <v>GERMANY</v>
          </cell>
          <cell r="D1006">
            <v>50</v>
          </cell>
          <cell r="E1006">
            <v>56</v>
          </cell>
          <cell r="F1006">
            <v>0</v>
          </cell>
          <cell r="G1006" t="str">
            <v>U</v>
          </cell>
          <cell r="H1006">
            <v>6</v>
          </cell>
          <cell r="I1006">
            <v>57</v>
          </cell>
          <cell r="J1006">
            <v>0</v>
          </cell>
          <cell r="K1006" t="str">
            <v>T</v>
          </cell>
          <cell r="L1006">
            <v>1</v>
          </cell>
          <cell r="M1006">
            <v>1</v>
          </cell>
        </row>
        <row r="1007">
          <cell r="B1007" t="str">
            <v>KOKOMO</v>
          </cell>
          <cell r="C1007" t="str">
            <v>USA (IN)</v>
          </cell>
          <cell r="D1007">
            <v>40</v>
          </cell>
          <cell r="E1007">
            <v>32</v>
          </cell>
          <cell r="F1007">
            <v>0</v>
          </cell>
          <cell r="G1007" t="str">
            <v>U</v>
          </cell>
          <cell r="H1007">
            <v>86</v>
          </cell>
          <cell r="I1007">
            <v>3</v>
          </cell>
          <cell r="J1007">
            <v>0</v>
          </cell>
          <cell r="K1007" t="str">
            <v>B</v>
          </cell>
          <cell r="L1007">
            <v>-5</v>
          </cell>
          <cell r="M1007">
            <v>1</v>
          </cell>
        </row>
        <row r="1008">
          <cell r="B1008" t="str">
            <v>KOLAKA</v>
          </cell>
          <cell r="C1008" t="str">
            <v>INDONESIA</v>
          </cell>
          <cell r="D1008">
            <v>4</v>
          </cell>
          <cell r="E1008">
            <v>2</v>
          </cell>
          <cell r="F1008">
            <v>0</v>
          </cell>
          <cell r="G1008" t="str">
            <v>S</v>
          </cell>
          <cell r="H1008">
            <v>121</v>
          </cell>
          <cell r="I1008">
            <v>37</v>
          </cell>
          <cell r="J1008">
            <v>0</v>
          </cell>
          <cell r="K1008" t="str">
            <v>T</v>
          </cell>
          <cell r="L1008">
            <v>8</v>
          </cell>
          <cell r="M1008">
            <v>10</v>
          </cell>
        </row>
        <row r="1009">
          <cell r="B1009" t="str">
            <v>KOMATSU</v>
          </cell>
          <cell r="C1009" t="str">
            <v>JAPAN</v>
          </cell>
          <cell r="D1009">
            <v>36</v>
          </cell>
          <cell r="E1009">
            <v>24</v>
          </cell>
          <cell r="F1009">
            <v>0</v>
          </cell>
          <cell r="G1009" t="str">
            <v>U</v>
          </cell>
          <cell r="H1009">
            <v>136</v>
          </cell>
          <cell r="I1009">
            <v>25</v>
          </cell>
          <cell r="J1009">
            <v>0</v>
          </cell>
          <cell r="K1009" t="str">
            <v>T</v>
          </cell>
          <cell r="L1009">
            <v>9</v>
          </cell>
          <cell r="M1009">
            <v>1</v>
          </cell>
        </row>
        <row r="1010">
          <cell r="B1010" t="str">
            <v>KONA</v>
          </cell>
          <cell r="C1010" t="str">
            <v>USA (HI)</v>
          </cell>
          <cell r="D1010">
            <v>19</v>
          </cell>
          <cell r="E1010">
            <v>39</v>
          </cell>
          <cell r="F1010">
            <v>0</v>
          </cell>
          <cell r="G1010" t="str">
            <v>U</v>
          </cell>
          <cell r="H1010">
            <v>156</v>
          </cell>
          <cell r="I1010">
            <v>1</v>
          </cell>
          <cell r="J1010">
            <v>0</v>
          </cell>
          <cell r="K1010" t="str">
            <v>B</v>
          </cell>
          <cell r="L1010">
            <v>-9</v>
          </cell>
          <cell r="M1010">
            <v>1</v>
          </cell>
        </row>
        <row r="1011">
          <cell r="B1011" t="str">
            <v>KONSTANZ</v>
          </cell>
          <cell r="C1011" t="str">
            <v>GERMANY</v>
          </cell>
          <cell r="D1011">
            <v>47</v>
          </cell>
          <cell r="E1011">
            <v>40</v>
          </cell>
          <cell r="F1011">
            <v>0</v>
          </cell>
          <cell r="G1011" t="str">
            <v>U</v>
          </cell>
          <cell r="H1011">
            <v>9</v>
          </cell>
          <cell r="I1011">
            <v>11</v>
          </cell>
          <cell r="J1011">
            <v>0</v>
          </cell>
          <cell r="K1011" t="str">
            <v>T</v>
          </cell>
          <cell r="L1011">
            <v>1</v>
          </cell>
          <cell r="M1011">
            <v>1</v>
          </cell>
        </row>
        <row r="1012">
          <cell r="B1012" t="str">
            <v>KONYA</v>
          </cell>
          <cell r="C1012" t="str">
            <v>TURKEY</v>
          </cell>
          <cell r="D1012">
            <v>37</v>
          </cell>
          <cell r="E1012">
            <v>59</v>
          </cell>
          <cell r="F1012">
            <v>0</v>
          </cell>
          <cell r="G1012" t="str">
            <v>U</v>
          </cell>
          <cell r="H1012">
            <v>32</v>
          </cell>
          <cell r="I1012">
            <v>34</v>
          </cell>
          <cell r="J1012">
            <v>0</v>
          </cell>
          <cell r="K1012" t="str">
            <v>T</v>
          </cell>
          <cell r="L1012">
            <v>3</v>
          </cell>
          <cell r="M1012">
            <v>1</v>
          </cell>
        </row>
        <row r="1013">
          <cell r="B1013" t="str">
            <v>KOROR</v>
          </cell>
          <cell r="C1013" t="str">
            <v>PALAU</v>
          </cell>
          <cell r="D1013">
            <v>7</v>
          </cell>
          <cell r="E1013">
            <v>22</v>
          </cell>
          <cell r="F1013">
            <v>0</v>
          </cell>
          <cell r="G1013" t="str">
            <v>U</v>
          </cell>
          <cell r="H1013">
            <v>134</v>
          </cell>
          <cell r="I1013">
            <v>33</v>
          </cell>
          <cell r="J1013">
            <v>0</v>
          </cell>
          <cell r="K1013" t="str">
            <v>T</v>
          </cell>
          <cell r="L1013">
            <v>10</v>
          </cell>
          <cell r="M1013">
            <v>1</v>
          </cell>
        </row>
        <row r="1014">
          <cell r="B1014" t="str">
            <v>KOS</v>
          </cell>
          <cell r="C1014" t="str">
            <v>GREECE</v>
          </cell>
          <cell r="D1014">
            <v>36</v>
          </cell>
          <cell r="E1014">
            <v>48</v>
          </cell>
          <cell r="F1014">
            <v>0</v>
          </cell>
          <cell r="G1014" t="str">
            <v>U</v>
          </cell>
          <cell r="H1014">
            <v>27</v>
          </cell>
          <cell r="I1014">
            <v>6</v>
          </cell>
          <cell r="J1014">
            <v>0</v>
          </cell>
          <cell r="K1014" t="str">
            <v>T</v>
          </cell>
          <cell r="L1014">
            <v>2</v>
          </cell>
          <cell r="M1014">
            <v>1</v>
          </cell>
        </row>
        <row r="1015">
          <cell r="B1015" t="str">
            <v>KOTA BHARU</v>
          </cell>
          <cell r="C1015" t="str">
            <v>MALAYSIA</v>
          </cell>
          <cell r="D1015">
            <v>6</v>
          </cell>
          <cell r="E1015">
            <v>7</v>
          </cell>
          <cell r="F1015">
            <v>0</v>
          </cell>
          <cell r="G1015" t="str">
            <v>U</v>
          </cell>
          <cell r="H1015">
            <v>102</v>
          </cell>
          <cell r="I1015">
            <v>14</v>
          </cell>
          <cell r="J1015">
            <v>0</v>
          </cell>
          <cell r="K1015" t="str">
            <v>T</v>
          </cell>
          <cell r="L1015">
            <v>8</v>
          </cell>
          <cell r="M1015">
            <v>1</v>
          </cell>
        </row>
        <row r="1016">
          <cell r="B1016" t="str">
            <v>KOTA KINABALU</v>
          </cell>
          <cell r="C1016" t="str">
            <v>MALAYSIA</v>
          </cell>
          <cell r="D1016">
            <v>6</v>
          </cell>
          <cell r="E1016">
            <v>0</v>
          </cell>
          <cell r="F1016">
            <v>0</v>
          </cell>
          <cell r="G1016" t="str">
            <v>U</v>
          </cell>
          <cell r="H1016">
            <v>116</v>
          </cell>
          <cell r="I1016">
            <v>4</v>
          </cell>
          <cell r="J1016">
            <v>0</v>
          </cell>
          <cell r="K1016" t="str">
            <v>T</v>
          </cell>
          <cell r="L1016">
            <v>8</v>
          </cell>
          <cell r="M1016">
            <v>1</v>
          </cell>
        </row>
        <row r="1017">
          <cell r="B1017" t="str">
            <v>KOTABARU</v>
          </cell>
          <cell r="C1017" t="str">
            <v>INDONESIA</v>
          </cell>
          <cell r="D1017">
            <v>3</v>
          </cell>
          <cell r="E1017">
            <v>17</v>
          </cell>
          <cell r="F1017">
            <v>0</v>
          </cell>
          <cell r="G1017" t="str">
            <v>S</v>
          </cell>
          <cell r="H1017">
            <v>116</v>
          </cell>
          <cell r="I1017">
            <v>13</v>
          </cell>
          <cell r="J1017">
            <v>0</v>
          </cell>
          <cell r="K1017" t="str">
            <v>T</v>
          </cell>
          <cell r="L1017">
            <v>8</v>
          </cell>
          <cell r="M1017">
            <v>10</v>
          </cell>
        </row>
        <row r="1018">
          <cell r="B1018" t="str">
            <v>KOTABUMI</v>
          </cell>
          <cell r="C1018" t="str">
            <v>INDONESIA</v>
          </cell>
          <cell r="D1018">
            <v>4</v>
          </cell>
          <cell r="E1018">
            <v>51</v>
          </cell>
          <cell r="F1018">
            <v>0</v>
          </cell>
          <cell r="G1018" t="str">
            <v>S</v>
          </cell>
          <cell r="H1018">
            <v>104</v>
          </cell>
          <cell r="I1018">
            <v>51</v>
          </cell>
          <cell r="J1018">
            <v>0</v>
          </cell>
          <cell r="K1018" t="str">
            <v>T</v>
          </cell>
          <cell r="L1018">
            <v>7</v>
          </cell>
          <cell r="M1018">
            <v>10</v>
          </cell>
        </row>
        <row r="1019">
          <cell r="B1019" t="str">
            <v>KOTAMOBAGO</v>
          </cell>
          <cell r="C1019" t="str">
            <v>INDONESIA</v>
          </cell>
          <cell r="D1019">
            <v>0</v>
          </cell>
          <cell r="E1019">
            <v>48</v>
          </cell>
          <cell r="F1019">
            <v>0</v>
          </cell>
          <cell r="G1019" t="str">
            <v>U</v>
          </cell>
          <cell r="H1019">
            <v>124</v>
          </cell>
          <cell r="I1019">
            <v>21</v>
          </cell>
          <cell r="J1019">
            <v>0</v>
          </cell>
          <cell r="K1019" t="str">
            <v>T</v>
          </cell>
          <cell r="L1019">
            <v>8</v>
          </cell>
          <cell r="M1019">
            <v>10</v>
          </cell>
        </row>
        <row r="1020">
          <cell r="B1020" t="str">
            <v>KOTZEBUE</v>
          </cell>
          <cell r="C1020" t="str">
            <v>USA (AK)</v>
          </cell>
          <cell r="D1020">
            <v>66</v>
          </cell>
          <cell r="E1020">
            <v>53</v>
          </cell>
          <cell r="F1020">
            <v>0</v>
          </cell>
          <cell r="G1020" t="str">
            <v>U</v>
          </cell>
          <cell r="H1020">
            <v>162</v>
          </cell>
          <cell r="I1020">
            <v>36</v>
          </cell>
          <cell r="J1020">
            <v>0</v>
          </cell>
          <cell r="K1020" t="str">
            <v>B</v>
          </cell>
          <cell r="L1020">
            <v>-9</v>
          </cell>
          <cell r="M1020">
            <v>1</v>
          </cell>
        </row>
        <row r="1021">
          <cell r="B1021" t="str">
            <v>KRAKOW</v>
          </cell>
          <cell r="C1021" t="str">
            <v>POLAND</v>
          </cell>
          <cell r="D1021">
            <v>50</v>
          </cell>
          <cell r="E1021">
            <v>5</v>
          </cell>
          <cell r="F1021">
            <v>0</v>
          </cell>
          <cell r="G1021" t="str">
            <v>U</v>
          </cell>
          <cell r="H1021">
            <v>19</v>
          </cell>
          <cell r="I1021">
            <v>47</v>
          </cell>
          <cell r="J1021">
            <v>0</v>
          </cell>
          <cell r="K1021" t="str">
            <v>T</v>
          </cell>
          <cell r="L1021">
            <v>1</v>
          </cell>
          <cell r="M1021">
            <v>1</v>
          </cell>
        </row>
        <row r="1022">
          <cell r="B1022" t="str">
            <v>KRAKSAN</v>
          </cell>
          <cell r="C1022" t="str">
            <v>INDONESIA</v>
          </cell>
          <cell r="D1022">
            <v>7</v>
          </cell>
          <cell r="E1022">
            <v>46</v>
          </cell>
          <cell r="F1022">
            <v>0</v>
          </cell>
          <cell r="G1022" t="str">
            <v>S</v>
          </cell>
          <cell r="H1022">
            <v>113</v>
          </cell>
          <cell r="I1022">
            <v>27</v>
          </cell>
          <cell r="J1022">
            <v>0</v>
          </cell>
          <cell r="K1022" t="str">
            <v>T</v>
          </cell>
          <cell r="L1022">
            <v>7</v>
          </cell>
          <cell r="M1022">
            <v>10</v>
          </cell>
        </row>
        <row r="1023">
          <cell r="B1023" t="str">
            <v>KRAMFORS</v>
          </cell>
          <cell r="C1023" t="str">
            <v>SWEDEN</v>
          </cell>
          <cell r="D1023">
            <v>63</v>
          </cell>
          <cell r="E1023">
            <v>3</v>
          </cell>
          <cell r="F1023">
            <v>0</v>
          </cell>
          <cell r="G1023" t="str">
            <v>U</v>
          </cell>
          <cell r="H1023">
            <v>17</v>
          </cell>
          <cell r="I1023">
            <v>46</v>
          </cell>
          <cell r="J1023">
            <v>0</v>
          </cell>
          <cell r="K1023" t="str">
            <v>T</v>
          </cell>
          <cell r="L1023">
            <v>1</v>
          </cell>
          <cell r="M1023">
            <v>1</v>
          </cell>
        </row>
        <row r="1024">
          <cell r="B1024" t="str">
            <v>KRISTIANSAND</v>
          </cell>
          <cell r="C1024" t="str">
            <v>NORWAY</v>
          </cell>
          <cell r="D1024">
            <v>58</v>
          </cell>
          <cell r="E1024">
            <v>8</v>
          </cell>
          <cell r="F1024">
            <v>0</v>
          </cell>
          <cell r="G1024" t="str">
            <v>U</v>
          </cell>
          <cell r="H1024">
            <v>8</v>
          </cell>
          <cell r="I1024">
            <v>1</v>
          </cell>
          <cell r="J1024">
            <v>0</v>
          </cell>
          <cell r="K1024" t="str">
            <v>T</v>
          </cell>
          <cell r="L1024">
            <v>1</v>
          </cell>
          <cell r="M1024">
            <v>1</v>
          </cell>
        </row>
        <row r="1025">
          <cell r="B1025" t="str">
            <v>KRISTIANSTAD</v>
          </cell>
          <cell r="C1025" t="str">
            <v>SWEDEN</v>
          </cell>
          <cell r="D1025">
            <v>55</v>
          </cell>
          <cell r="E1025">
            <v>55</v>
          </cell>
          <cell r="F1025">
            <v>0</v>
          </cell>
          <cell r="G1025" t="str">
            <v>U</v>
          </cell>
          <cell r="H1025">
            <v>14</v>
          </cell>
          <cell r="I1025">
            <v>5</v>
          </cell>
          <cell r="J1025">
            <v>0</v>
          </cell>
          <cell r="K1025" t="str">
            <v>T</v>
          </cell>
          <cell r="L1025">
            <v>1</v>
          </cell>
          <cell r="M1025">
            <v>1</v>
          </cell>
        </row>
        <row r="1026">
          <cell r="B1026" t="str">
            <v>KRUI</v>
          </cell>
          <cell r="C1026" t="str">
            <v>INDONESIA</v>
          </cell>
          <cell r="D1026">
            <v>5</v>
          </cell>
          <cell r="E1026">
            <v>10</v>
          </cell>
          <cell r="F1026">
            <v>0</v>
          </cell>
          <cell r="G1026" t="str">
            <v>S</v>
          </cell>
          <cell r="H1026">
            <v>103</v>
          </cell>
          <cell r="I1026">
            <v>57</v>
          </cell>
          <cell r="J1026">
            <v>0</v>
          </cell>
          <cell r="K1026" t="str">
            <v>T</v>
          </cell>
          <cell r="L1026">
            <v>7</v>
          </cell>
          <cell r="M1026">
            <v>10</v>
          </cell>
        </row>
        <row r="1027">
          <cell r="B1027" t="str">
            <v>KUALA KAPUAS</v>
          </cell>
          <cell r="C1027" t="str">
            <v>INDONESIA</v>
          </cell>
          <cell r="D1027">
            <v>3</v>
          </cell>
          <cell r="E1027">
            <v>0</v>
          </cell>
          <cell r="F1027">
            <v>0</v>
          </cell>
          <cell r="G1027" t="str">
            <v>S</v>
          </cell>
          <cell r="H1027">
            <v>114</v>
          </cell>
          <cell r="I1027">
            <v>26</v>
          </cell>
          <cell r="J1027">
            <v>0</v>
          </cell>
          <cell r="K1027" t="str">
            <v>T</v>
          </cell>
          <cell r="L1027">
            <v>8</v>
          </cell>
          <cell r="M1027">
            <v>10</v>
          </cell>
        </row>
        <row r="1028">
          <cell r="B1028" t="str">
            <v>KUALA LUMPUR</v>
          </cell>
          <cell r="C1028" t="str">
            <v>MALAYSIA</v>
          </cell>
          <cell r="D1028">
            <v>3</v>
          </cell>
          <cell r="E1028">
            <v>8</v>
          </cell>
          <cell r="F1028">
            <v>0</v>
          </cell>
          <cell r="G1028" t="str">
            <v>U</v>
          </cell>
          <cell r="H1028">
            <v>101</v>
          </cell>
          <cell r="I1028">
            <v>33</v>
          </cell>
          <cell r="J1028">
            <v>0</v>
          </cell>
          <cell r="K1028" t="str">
            <v>T</v>
          </cell>
          <cell r="L1028">
            <v>8</v>
          </cell>
          <cell r="M1028">
            <v>1</v>
          </cell>
        </row>
        <row r="1029">
          <cell r="B1029" t="str">
            <v>KUALA SIMPANG</v>
          </cell>
          <cell r="C1029" t="str">
            <v>INDONESIA</v>
          </cell>
          <cell r="D1029">
            <v>4</v>
          </cell>
          <cell r="E1029">
            <v>19</v>
          </cell>
          <cell r="F1029">
            <v>0</v>
          </cell>
          <cell r="G1029" t="str">
            <v>U</v>
          </cell>
          <cell r="H1029">
            <v>98</v>
          </cell>
          <cell r="I1029">
            <v>3</v>
          </cell>
          <cell r="J1029">
            <v>0</v>
          </cell>
          <cell r="K1029" t="str">
            <v>T</v>
          </cell>
          <cell r="L1029">
            <v>7</v>
          </cell>
          <cell r="M1029">
            <v>10</v>
          </cell>
        </row>
        <row r="1030">
          <cell r="B1030" t="str">
            <v>KUALA TRENGGAN</v>
          </cell>
          <cell r="C1030" t="str">
            <v>MALAYSIA</v>
          </cell>
          <cell r="D1030">
            <v>5</v>
          </cell>
          <cell r="E1030">
            <v>20</v>
          </cell>
          <cell r="F1030">
            <v>0</v>
          </cell>
          <cell r="G1030" t="str">
            <v>U</v>
          </cell>
          <cell r="H1030">
            <v>103</v>
          </cell>
          <cell r="I1030">
            <v>8</v>
          </cell>
          <cell r="J1030">
            <v>0</v>
          </cell>
          <cell r="K1030" t="str">
            <v>T</v>
          </cell>
          <cell r="L1030">
            <v>8</v>
          </cell>
          <cell r="M1030">
            <v>1</v>
          </cell>
        </row>
        <row r="1031">
          <cell r="B1031" t="str">
            <v>KUALA TUNGKAL</v>
          </cell>
          <cell r="C1031" t="str">
            <v>INDONESIA</v>
          </cell>
          <cell r="D1031">
            <v>0</v>
          </cell>
          <cell r="E1031">
            <v>50</v>
          </cell>
          <cell r="F1031">
            <v>0</v>
          </cell>
          <cell r="G1031" t="str">
            <v>S</v>
          </cell>
          <cell r="H1031">
            <v>103</v>
          </cell>
          <cell r="I1031">
            <v>25</v>
          </cell>
          <cell r="J1031">
            <v>0</v>
          </cell>
          <cell r="K1031" t="str">
            <v>T</v>
          </cell>
          <cell r="L1031">
            <v>7</v>
          </cell>
          <cell r="M1031">
            <v>10</v>
          </cell>
        </row>
        <row r="1032">
          <cell r="B1032" t="str">
            <v>KUANTAN</v>
          </cell>
          <cell r="C1032" t="str">
            <v>MALAYSIA</v>
          </cell>
          <cell r="D1032">
            <v>3</v>
          </cell>
          <cell r="E1032">
            <v>49</v>
          </cell>
          <cell r="F1032">
            <v>0</v>
          </cell>
          <cell r="G1032" t="str">
            <v>U</v>
          </cell>
          <cell r="H1032">
            <v>103</v>
          </cell>
          <cell r="I1032">
            <v>20</v>
          </cell>
          <cell r="J1032">
            <v>0</v>
          </cell>
          <cell r="K1032" t="str">
            <v>T</v>
          </cell>
          <cell r="L1032">
            <v>8</v>
          </cell>
          <cell r="M1032">
            <v>1</v>
          </cell>
        </row>
        <row r="1033">
          <cell r="B1033" t="str">
            <v>KUCHING</v>
          </cell>
          <cell r="C1033" t="str">
            <v>MALAYSIA</v>
          </cell>
          <cell r="D1033">
            <v>1</v>
          </cell>
          <cell r="E1033">
            <v>29</v>
          </cell>
          <cell r="F1033">
            <v>0</v>
          </cell>
          <cell r="G1033" t="str">
            <v>U</v>
          </cell>
          <cell r="H1033">
            <v>110</v>
          </cell>
          <cell r="I1033">
            <v>20</v>
          </cell>
          <cell r="J1033">
            <v>0</v>
          </cell>
          <cell r="K1033" t="str">
            <v>T</v>
          </cell>
          <cell r="L1033">
            <v>8</v>
          </cell>
          <cell r="M1033">
            <v>1</v>
          </cell>
        </row>
        <row r="1034">
          <cell r="B1034" t="str">
            <v>KUDUS</v>
          </cell>
          <cell r="C1034" t="str">
            <v>INDONESIA</v>
          </cell>
          <cell r="D1034">
            <v>6</v>
          </cell>
          <cell r="E1034">
            <v>50</v>
          </cell>
          <cell r="F1034">
            <v>0</v>
          </cell>
          <cell r="G1034" t="str">
            <v>S</v>
          </cell>
          <cell r="H1034">
            <v>110</v>
          </cell>
          <cell r="I1034">
            <v>50</v>
          </cell>
          <cell r="J1034">
            <v>0</v>
          </cell>
          <cell r="K1034" t="str">
            <v>T</v>
          </cell>
          <cell r="L1034">
            <v>7</v>
          </cell>
          <cell r="M1034">
            <v>10</v>
          </cell>
        </row>
        <row r="1035">
          <cell r="B1035" t="str">
            <v>KUFRAH</v>
          </cell>
          <cell r="C1035" t="str">
            <v>LIBYA</v>
          </cell>
          <cell r="D1035">
            <v>24</v>
          </cell>
          <cell r="E1035">
            <v>12</v>
          </cell>
          <cell r="F1035">
            <v>0</v>
          </cell>
          <cell r="G1035" t="str">
            <v>U</v>
          </cell>
          <cell r="H1035">
            <v>23</v>
          </cell>
          <cell r="I1035">
            <v>20</v>
          </cell>
          <cell r="J1035">
            <v>0</v>
          </cell>
          <cell r="K1035" t="str">
            <v>T</v>
          </cell>
          <cell r="L1035">
            <v>2</v>
          </cell>
          <cell r="M1035">
            <v>1</v>
          </cell>
        </row>
        <row r="1036">
          <cell r="B1036" t="str">
            <v>KUMAMOTO</v>
          </cell>
          <cell r="C1036" t="str">
            <v>JAPAN</v>
          </cell>
          <cell r="D1036">
            <v>32</v>
          </cell>
          <cell r="E1036">
            <v>50</v>
          </cell>
          <cell r="F1036">
            <v>0</v>
          </cell>
          <cell r="G1036" t="str">
            <v>U</v>
          </cell>
          <cell r="H1036">
            <v>130</v>
          </cell>
          <cell r="I1036">
            <v>51</v>
          </cell>
          <cell r="J1036">
            <v>0</v>
          </cell>
          <cell r="K1036" t="str">
            <v>T</v>
          </cell>
          <cell r="L1036">
            <v>9</v>
          </cell>
          <cell r="M1036">
            <v>1</v>
          </cell>
        </row>
        <row r="1037">
          <cell r="B1037" t="str">
            <v>KUMASI</v>
          </cell>
          <cell r="C1037" t="str">
            <v>GHANA</v>
          </cell>
          <cell r="D1037">
            <v>6</v>
          </cell>
          <cell r="E1037">
            <v>43</v>
          </cell>
          <cell r="F1037">
            <v>0</v>
          </cell>
          <cell r="G1037" t="str">
            <v>U</v>
          </cell>
          <cell r="H1037">
            <v>1</v>
          </cell>
          <cell r="I1037">
            <v>35</v>
          </cell>
          <cell r="J1037">
            <v>0</v>
          </cell>
          <cell r="K1037" t="str">
            <v>B</v>
          </cell>
          <cell r="L1037">
            <v>0</v>
          </cell>
          <cell r="M1037">
            <v>1</v>
          </cell>
        </row>
        <row r="1038">
          <cell r="B1038" t="str">
            <v>KUNINGAN</v>
          </cell>
          <cell r="C1038" t="str">
            <v>INDONESIA</v>
          </cell>
          <cell r="D1038">
            <v>6</v>
          </cell>
          <cell r="E1038">
            <v>58</v>
          </cell>
          <cell r="F1038">
            <v>0</v>
          </cell>
          <cell r="G1038" t="str">
            <v>S</v>
          </cell>
          <cell r="H1038">
            <v>108</v>
          </cell>
          <cell r="I1038">
            <v>28</v>
          </cell>
          <cell r="J1038">
            <v>0</v>
          </cell>
          <cell r="K1038" t="str">
            <v>T</v>
          </cell>
          <cell r="L1038">
            <v>7</v>
          </cell>
          <cell r="M1038">
            <v>10</v>
          </cell>
        </row>
        <row r="1039">
          <cell r="B1039" t="str">
            <v>KUNMING</v>
          </cell>
          <cell r="C1039" t="str">
            <v>CHINA</v>
          </cell>
          <cell r="D1039">
            <v>24</v>
          </cell>
          <cell r="E1039">
            <v>59</v>
          </cell>
          <cell r="F1039">
            <v>0</v>
          </cell>
          <cell r="G1039" t="str">
            <v>U</v>
          </cell>
          <cell r="H1039">
            <v>102</v>
          </cell>
          <cell r="I1039">
            <v>44</v>
          </cell>
          <cell r="J1039">
            <v>0</v>
          </cell>
          <cell r="K1039" t="str">
            <v>T</v>
          </cell>
          <cell r="L1039">
            <v>8</v>
          </cell>
          <cell r="M1039">
            <v>1</v>
          </cell>
        </row>
        <row r="1040">
          <cell r="B1040" t="str">
            <v>KUOPIO</v>
          </cell>
          <cell r="C1040" t="str">
            <v>FINLAND</v>
          </cell>
          <cell r="D1040">
            <v>63</v>
          </cell>
          <cell r="E1040">
            <v>0</v>
          </cell>
          <cell r="F1040">
            <v>0</v>
          </cell>
          <cell r="G1040" t="str">
            <v>U</v>
          </cell>
          <cell r="H1040">
            <v>27</v>
          </cell>
          <cell r="I1040">
            <v>48</v>
          </cell>
          <cell r="J1040">
            <v>0</v>
          </cell>
          <cell r="K1040" t="str">
            <v>T</v>
          </cell>
          <cell r="L1040">
            <v>2</v>
          </cell>
          <cell r="M1040">
            <v>1</v>
          </cell>
        </row>
        <row r="1041">
          <cell r="B1041" t="str">
            <v>KUPANG</v>
          </cell>
          <cell r="C1041" t="str">
            <v>INDONESIA</v>
          </cell>
          <cell r="D1041">
            <v>10</v>
          </cell>
          <cell r="E1041">
            <v>12</v>
          </cell>
          <cell r="F1041">
            <v>0</v>
          </cell>
          <cell r="G1041" t="str">
            <v>S</v>
          </cell>
          <cell r="H1041">
            <v>123</v>
          </cell>
          <cell r="I1041">
            <v>35</v>
          </cell>
          <cell r="J1041">
            <v>0</v>
          </cell>
          <cell r="K1041" t="str">
            <v>T</v>
          </cell>
          <cell r="L1041">
            <v>8</v>
          </cell>
          <cell r="M1041">
            <v>10</v>
          </cell>
        </row>
        <row r="1042">
          <cell r="B1042" t="str">
            <v>KURAH</v>
          </cell>
          <cell r="C1042" t="str">
            <v>JORDAN</v>
          </cell>
          <cell r="D1042">
            <v>32</v>
          </cell>
          <cell r="E1042">
            <v>26</v>
          </cell>
          <cell r="F1042">
            <v>0</v>
          </cell>
          <cell r="G1042" t="str">
            <v>U</v>
          </cell>
          <cell r="H1042">
            <v>35</v>
          </cell>
          <cell r="I1042">
            <v>42</v>
          </cell>
          <cell r="J1042">
            <v>0</v>
          </cell>
          <cell r="K1042" t="str">
            <v>T</v>
          </cell>
          <cell r="L1042">
            <v>2</v>
          </cell>
          <cell r="M1042">
            <v>500</v>
          </cell>
        </row>
        <row r="1043">
          <cell r="B1043" t="str">
            <v>KUSAN</v>
          </cell>
          <cell r="C1043" t="str">
            <v>SOUTH KOREA</v>
          </cell>
          <cell r="D1043">
            <v>35</v>
          </cell>
          <cell r="E1043">
            <v>54</v>
          </cell>
          <cell r="F1043">
            <v>0</v>
          </cell>
          <cell r="G1043" t="str">
            <v>U</v>
          </cell>
          <cell r="H1043">
            <v>126</v>
          </cell>
          <cell r="I1043">
            <v>37</v>
          </cell>
          <cell r="J1043">
            <v>0</v>
          </cell>
          <cell r="K1043" t="str">
            <v>T</v>
          </cell>
          <cell r="L1043">
            <v>9</v>
          </cell>
          <cell r="M1043">
            <v>1</v>
          </cell>
        </row>
        <row r="1044">
          <cell r="B1044" t="str">
            <v>KUTACANE</v>
          </cell>
          <cell r="C1044" t="str">
            <v>INDONESIA</v>
          </cell>
          <cell r="D1044">
            <v>3</v>
          </cell>
          <cell r="E1044">
            <v>30</v>
          </cell>
          <cell r="F1044">
            <v>0</v>
          </cell>
          <cell r="G1044" t="str">
            <v>S</v>
          </cell>
          <cell r="H1044">
            <v>97</v>
          </cell>
          <cell r="I1044">
            <v>51</v>
          </cell>
          <cell r="J1044">
            <v>0</v>
          </cell>
          <cell r="K1044" t="str">
            <v>T</v>
          </cell>
          <cell r="L1044">
            <v>7</v>
          </cell>
          <cell r="M1044">
            <v>10</v>
          </cell>
        </row>
        <row r="1045">
          <cell r="B1045" t="str">
            <v>KUTAI</v>
          </cell>
          <cell r="C1045" t="str">
            <v>INDONESIA</v>
          </cell>
          <cell r="D1045">
            <v>0</v>
          </cell>
          <cell r="E1045">
            <v>30</v>
          </cell>
          <cell r="F1045">
            <v>0</v>
          </cell>
          <cell r="G1045" t="str">
            <v>U</v>
          </cell>
          <cell r="H1045">
            <v>117</v>
          </cell>
          <cell r="I1045">
            <v>0</v>
          </cell>
          <cell r="J1045">
            <v>0</v>
          </cell>
          <cell r="K1045" t="str">
            <v>T</v>
          </cell>
          <cell r="L1045">
            <v>8</v>
          </cell>
          <cell r="M1045">
            <v>10</v>
          </cell>
        </row>
        <row r="1046">
          <cell r="B1046" t="str">
            <v>KUUJJUAQ</v>
          </cell>
          <cell r="C1046" t="str">
            <v>CANADA</v>
          </cell>
          <cell r="D1046">
            <v>58</v>
          </cell>
          <cell r="E1046">
            <v>6</v>
          </cell>
          <cell r="F1046">
            <v>0</v>
          </cell>
          <cell r="G1046" t="str">
            <v>U</v>
          </cell>
          <cell r="H1046">
            <v>68</v>
          </cell>
          <cell r="I1046">
            <v>24</v>
          </cell>
          <cell r="J1046">
            <v>0</v>
          </cell>
          <cell r="K1046" t="str">
            <v>B</v>
          </cell>
          <cell r="L1046">
            <v>-5</v>
          </cell>
          <cell r="M1046">
            <v>1</v>
          </cell>
        </row>
        <row r="1047">
          <cell r="B1047" t="str">
            <v>KUWAIT</v>
          </cell>
          <cell r="C1047" t="str">
            <v>KUWAIT</v>
          </cell>
          <cell r="D1047">
            <v>29</v>
          </cell>
          <cell r="E1047">
            <v>14</v>
          </cell>
          <cell r="F1047">
            <v>0</v>
          </cell>
          <cell r="G1047" t="str">
            <v>U</v>
          </cell>
          <cell r="H1047">
            <v>47</v>
          </cell>
          <cell r="I1047">
            <v>59</v>
          </cell>
          <cell r="J1047">
            <v>0</v>
          </cell>
          <cell r="K1047" t="str">
            <v>T</v>
          </cell>
          <cell r="L1047">
            <v>3</v>
          </cell>
          <cell r="M1047">
            <v>1</v>
          </cell>
        </row>
        <row r="1048">
          <cell r="B1048" t="str">
            <v>KWANGJU</v>
          </cell>
          <cell r="C1048" t="str">
            <v>KOREA</v>
          </cell>
          <cell r="D1048">
            <v>35</v>
          </cell>
          <cell r="E1048">
            <v>9</v>
          </cell>
          <cell r="F1048">
            <v>0</v>
          </cell>
          <cell r="G1048" t="str">
            <v>U</v>
          </cell>
          <cell r="H1048">
            <v>126</v>
          </cell>
          <cell r="I1048">
            <v>54</v>
          </cell>
          <cell r="J1048">
            <v>0</v>
          </cell>
          <cell r="K1048" t="str">
            <v>T</v>
          </cell>
          <cell r="L1048">
            <v>9</v>
          </cell>
          <cell r="M1048">
            <v>1</v>
          </cell>
        </row>
        <row r="1049">
          <cell r="B1049" t="str">
            <v>KWANGJU</v>
          </cell>
          <cell r="C1049" t="str">
            <v>SOUTH KOREA</v>
          </cell>
          <cell r="D1049">
            <v>35</v>
          </cell>
          <cell r="E1049">
            <v>7</v>
          </cell>
          <cell r="F1049">
            <v>0</v>
          </cell>
          <cell r="G1049" t="str">
            <v>U</v>
          </cell>
          <cell r="H1049">
            <v>126</v>
          </cell>
          <cell r="I1049">
            <v>49</v>
          </cell>
          <cell r="J1049">
            <v>0</v>
          </cell>
          <cell r="K1049" t="str">
            <v>T</v>
          </cell>
          <cell r="L1049">
            <v>9</v>
          </cell>
          <cell r="M1049">
            <v>1</v>
          </cell>
        </row>
        <row r="1050">
          <cell r="B1050" t="str">
            <v>KYOTO</v>
          </cell>
          <cell r="C1050" t="str">
            <v>JAPAN</v>
          </cell>
          <cell r="D1050">
            <v>35</v>
          </cell>
          <cell r="E1050">
            <v>2</v>
          </cell>
          <cell r="F1050">
            <v>0</v>
          </cell>
          <cell r="G1050" t="str">
            <v>U</v>
          </cell>
          <cell r="H1050">
            <v>135</v>
          </cell>
          <cell r="I1050">
            <v>45</v>
          </cell>
          <cell r="J1050">
            <v>0</v>
          </cell>
          <cell r="K1050" t="str">
            <v>T</v>
          </cell>
          <cell r="L1050">
            <v>9</v>
          </cell>
          <cell r="M1050">
            <v>1</v>
          </cell>
        </row>
        <row r="1051">
          <cell r="B1051" t="str">
            <v>LA CEIBA</v>
          </cell>
          <cell r="C1051" t="str">
            <v>HONDURAS</v>
          </cell>
          <cell r="D1051">
            <v>15</v>
          </cell>
          <cell r="E1051">
            <v>44</v>
          </cell>
          <cell r="F1051">
            <v>0</v>
          </cell>
          <cell r="G1051" t="str">
            <v>U</v>
          </cell>
          <cell r="H1051">
            <v>86</v>
          </cell>
          <cell r="I1051">
            <v>51</v>
          </cell>
          <cell r="J1051">
            <v>0</v>
          </cell>
          <cell r="K1051" t="str">
            <v>B</v>
          </cell>
          <cell r="L1051">
            <v>6</v>
          </cell>
          <cell r="M1051">
            <v>1</v>
          </cell>
        </row>
        <row r="1052">
          <cell r="B1052" t="str">
            <v>LA CROSSE</v>
          </cell>
          <cell r="C1052" t="str">
            <v>USA (WI)</v>
          </cell>
          <cell r="D1052">
            <v>43</v>
          </cell>
          <cell r="E1052">
            <v>53</v>
          </cell>
          <cell r="F1052">
            <v>0</v>
          </cell>
          <cell r="G1052" t="str">
            <v>U</v>
          </cell>
          <cell r="H1052">
            <v>91</v>
          </cell>
          <cell r="I1052">
            <v>15</v>
          </cell>
          <cell r="J1052">
            <v>0</v>
          </cell>
          <cell r="K1052" t="str">
            <v>B</v>
          </cell>
          <cell r="L1052">
            <v>-6</v>
          </cell>
          <cell r="M1052">
            <v>1</v>
          </cell>
        </row>
        <row r="1053">
          <cell r="B1053" t="str">
            <v>LA GRANDE</v>
          </cell>
          <cell r="C1053" t="str">
            <v>CANADA</v>
          </cell>
          <cell r="D1053">
            <v>53</v>
          </cell>
          <cell r="E1053">
            <v>38</v>
          </cell>
          <cell r="F1053">
            <v>0</v>
          </cell>
          <cell r="G1053" t="str">
            <v>U</v>
          </cell>
          <cell r="H1053">
            <v>77</v>
          </cell>
          <cell r="I1053">
            <v>42</v>
          </cell>
          <cell r="J1053">
            <v>0</v>
          </cell>
          <cell r="K1053" t="str">
            <v>B</v>
          </cell>
          <cell r="L1053">
            <v>-5</v>
          </cell>
          <cell r="M1053">
            <v>1</v>
          </cell>
        </row>
        <row r="1054">
          <cell r="B1054" t="str">
            <v>LA GRANDE</v>
          </cell>
          <cell r="C1054" t="str">
            <v>USA (OR)</v>
          </cell>
          <cell r="D1054">
            <v>45</v>
          </cell>
          <cell r="E1054">
            <v>17</v>
          </cell>
          <cell r="F1054">
            <v>0</v>
          </cell>
          <cell r="G1054" t="str">
            <v>U</v>
          </cell>
          <cell r="H1054">
            <v>118</v>
          </cell>
          <cell r="I1054">
            <v>0</v>
          </cell>
          <cell r="J1054">
            <v>0</v>
          </cell>
          <cell r="K1054" t="str">
            <v>B</v>
          </cell>
          <cell r="L1054">
            <v>-8</v>
          </cell>
          <cell r="M1054">
            <v>1</v>
          </cell>
        </row>
        <row r="1055">
          <cell r="B1055" t="str">
            <v>LA PAZ</v>
          </cell>
          <cell r="C1055" t="str">
            <v>BOLIVIA</v>
          </cell>
          <cell r="D1055">
            <v>16</v>
          </cell>
          <cell r="E1055">
            <v>30</v>
          </cell>
          <cell r="F1055">
            <v>0</v>
          </cell>
          <cell r="G1055" t="str">
            <v>S</v>
          </cell>
          <cell r="H1055">
            <v>68</v>
          </cell>
          <cell r="I1055">
            <v>12</v>
          </cell>
          <cell r="J1055">
            <v>0</v>
          </cell>
          <cell r="K1055" t="str">
            <v>B</v>
          </cell>
          <cell r="L1055">
            <v>-4</v>
          </cell>
          <cell r="M1055">
            <v>1</v>
          </cell>
        </row>
        <row r="1056">
          <cell r="B1056" t="str">
            <v>LA RIOJA</v>
          </cell>
          <cell r="C1056" t="str">
            <v>ARGENTINA</v>
          </cell>
          <cell r="D1056">
            <v>29</v>
          </cell>
          <cell r="E1056">
            <v>23</v>
          </cell>
          <cell r="F1056">
            <v>0</v>
          </cell>
          <cell r="G1056" t="str">
            <v>S</v>
          </cell>
          <cell r="H1056">
            <v>66</v>
          </cell>
          <cell r="I1056">
            <v>47</v>
          </cell>
          <cell r="J1056">
            <v>0</v>
          </cell>
          <cell r="K1056" t="str">
            <v>B</v>
          </cell>
          <cell r="L1056">
            <v>-3</v>
          </cell>
          <cell r="M1056">
            <v>1</v>
          </cell>
        </row>
        <row r="1057">
          <cell r="B1057" t="str">
            <v>LA ROCHELLE</v>
          </cell>
          <cell r="C1057" t="str">
            <v>FRANCE</v>
          </cell>
          <cell r="D1057">
            <v>46</v>
          </cell>
          <cell r="E1057">
            <v>11</v>
          </cell>
          <cell r="F1057">
            <v>0</v>
          </cell>
          <cell r="G1057" t="str">
            <v>U</v>
          </cell>
          <cell r="H1057">
            <v>1</v>
          </cell>
          <cell r="I1057">
            <v>11</v>
          </cell>
          <cell r="J1057">
            <v>0</v>
          </cell>
          <cell r="K1057" t="str">
            <v>B</v>
          </cell>
          <cell r="L1057">
            <v>1</v>
          </cell>
          <cell r="M1057">
            <v>1</v>
          </cell>
        </row>
        <row r="1058">
          <cell r="B1058" t="str">
            <v>LA VERNE</v>
          </cell>
          <cell r="C1058" t="str">
            <v>USA (CA)</v>
          </cell>
          <cell r="D1058">
            <v>34</v>
          </cell>
          <cell r="E1058">
            <v>6</v>
          </cell>
          <cell r="F1058">
            <v>0</v>
          </cell>
          <cell r="G1058" t="str">
            <v>U</v>
          </cell>
          <cell r="H1058">
            <v>117</v>
          </cell>
          <cell r="I1058">
            <v>47</v>
          </cell>
          <cell r="J1058">
            <v>0</v>
          </cell>
          <cell r="K1058" t="str">
            <v>B</v>
          </cell>
          <cell r="L1058">
            <v>-8</v>
          </cell>
          <cell r="M1058">
            <v>1</v>
          </cell>
        </row>
        <row r="1059">
          <cell r="B1059" t="str">
            <v>LAAYOUNE</v>
          </cell>
          <cell r="C1059" t="str">
            <v>MOROCCO</v>
          </cell>
          <cell r="D1059">
            <v>27</v>
          </cell>
          <cell r="E1059">
            <v>8</v>
          </cell>
          <cell r="F1059">
            <v>0</v>
          </cell>
          <cell r="G1059" t="str">
            <v>U</v>
          </cell>
          <cell r="H1059">
            <v>13</v>
          </cell>
          <cell r="I1059">
            <v>13</v>
          </cell>
          <cell r="J1059">
            <v>0</v>
          </cell>
          <cell r="K1059" t="str">
            <v>B</v>
          </cell>
          <cell r="L1059">
            <v>0</v>
          </cell>
          <cell r="M1059">
            <v>1</v>
          </cell>
        </row>
        <row r="1060">
          <cell r="B1060" t="str">
            <v>LABUHA</v>
          </cell>
          <cell r="C1060" t="str">
            <v>INDONESIA</v>
          </cell>
          <cell r="D1060">
            <v>0</v>
          </cell>
          <cell r="E1060">
            <v>30</v>
          </cell>
          <cell r="F1060">
            <v>0</v>
          </cell>
          <cell r="G1060" t="str">
            <v>S</v>
          </cell>
          <cell r="H1060">
            <v>127</v>
          </cell>
          <cell r="I1060">
            <v>29</v>
          </cell>
          <cell r="J1060">
            <v>0</v>
          </cell>
          <cell r="K1060" t="str">
            <v>T</v>
          </cell>
          <cell r="L1060">
            <v>9</v>
          </cell>
          <cell r="M1060">
            <v>10</v>
          </cell>
        </row>
        <row r="1061">
          <cell r="B1061" t="str">
            <v>LABUHAN</v>
          </cell>
          <cell r="C1061" t="str">
            <v>INDONESIA</v>
          </cell>
          <cell r="D1061">
            <v>6</v>
          </cell>
          <cell r="E1061">
            <v>24</v>
          </cell>
          <cell r="F1061">
            <v>0</v>
          </cell>
          <cell r="G1061" t="str">
            <v>S</v>
          </cell>
          <cell r="H1061">
            <v>105</v>
          </cell>
          <cell r="I1061">
            <v>49</v>
          </cell>
          <cell r="J1061">
            <v>0</v>
          </cell>
          <cell r="K1061" t="str">
            <v>T</v>
          </cell>
          <cell r="L1061">
            <v>7</v>
          </cell>
          <cell r="M1061">
            <v>10</v>
          </cell>
        </row>
        <row r="1062">
          <cell r="B1062" t="str">
            <v>LAC LA RONGE</v>
          </cell>
          <cell r="C1062" t="str">
            <v>CANADA</v>
          </cell>
          <cell r="D1062">
            <v>55</v>
          </cell>
          <cell r="E1062">
            <v>9</v>
          </cell>
          <cell r="F1062">
            <v>0</v>
          </cell>
          <cell r="G1062" t="str">
            <v>U</v>
          </cell>
          <cell r="H1062">
            <v>105</v>
          </cell>
          <cell r="I1062">
            <v>16</v>
          </cell>
          <cell r="J1062">
            <v>0</v>
          </cell>
          <cell r="K1062" t="str">
            <v>B</v>
          </cell>
          <cell r="L1062">
            <v>-6</v>
          </cell>
          <cell r="M1062">
            <v>1</v>
          </cell>
        </row>
        <row r="1063">
          <cell r="B1063" t="str">
            <v>LAFAYETTE</v>
          </cell>
          <cell r="C1063" t="str">
            <v>USA (IN)</v>
          </cell>
          <cell r="D1063">
            <v>40</v>
          </cell>
          <cell r="E1063">
            <v>25</v>
          </cell>
          <cell r="F1063">
            <v>0</v>
          </cell>
          <cell r="G1063" t="str">
            <v>U</v>
          </cell>
          <cell r="H1063">
            <v>86</v>
          </cell>
          <cell r="I1063">
            <v>56</v>
          </cell>
          <cell r="J1063">
            <v>0</v>
          </cell>
          <cell r="K1063" t="str">
            <v>B</v>
          </cell>
          <cell r="L1063">
            <v>-5</v>
          </cell>
          <cell r="M1063">
            <v>1</v>
          </cell>
        </row>
        <row r="1064">
          <cell r="B1064" t="str">
            <v>LAGOS</v>
          </cell>
          <cell r="C1064" t="str">
            <v>NIGERIA</v>
          </cell>
          <cell r="D1064">
            <v>6</v>
          </cell>
          <cell r="E1064">
            <v>35</v>
          </cell>
          <cell r="F1064">
            <v>0</v>
          </cell>
          <cell r="G1064" t="str">
            <v>U</v>
          </cell>
          <cell r="H1064">
            <v>3</v>
          </cell>
          <cell r="I1064">
            <v>20</v>
          </cell>
          <cell r="J1064">
            <v>0</v>
          </cell>
          <cell r="K1064" t="str">
            <v>T</v>
          </cell>
          <cell r="L1064">
            <v>1</v>
          </cell>
          <cell r="M1064">
            <v>1</v>
          </cell>
        </row>
        <row r="1065">
          <cell r="B1065" t="str">
            <v>LAHAT</v>
          </cell>
          <cell r="C1065" t="str">
            <v>INDONESIA</v>
          </cell>
          <cell r="D1065">
            <v>3</v>
          </cell>
          <cell r="E1065">
            <v>47</v>
          </cell>
          <cell r="F1065">
            <v>0</v>
          </cell>
          <cell r="G1065" t="str">
            <v>S</v>
          </cell>
          <cell r="H1065">
            <v>103</v>
          </cell>
          <cell r="I1065">
            <v>32</v>
          </cell>
          <cell r="J1065">
            <v>0</v>
          </cell>
          <cell r="K1065" t="str">
            <v>T</v>
          </cell>
          <cell r="L1065">
            <v>7</v>
          </cell>
          <cell r="M1065">
            <v>10</v>
          </cell>
        </row>
        <row r="1066">
          <cell r="B1066" t="str">
            <v>LAHORE</v>
          </cell>
          <cell r="C1066" t="str">
            <v>PAKISTAN</v>
          </cell>
          <cell r="D1066">
            <v>31</v>
          </cell>
          <cell r="E1066">
            <v>31</v>
          </cell>
          <cell r="F1066">
            <v>0</v>
          </cell>
          <cell r="G1066" t="str">
            <v>U</v>
          </cell>
          <cell r="H1066">
            <v>74</v>
          </cell>
          <cell r="I1066">
            <v>24</v>
          </cell>
          <cell r="J1066">
            <v>0</v>
          </cell>
          <cell r="K1066" t="str">
            <v>T</v>
          </cell>
          <cell r="L1066">
            <v>5</v>
          </cell>
          <cell r="M1066">
            <v>1</v>
          </cell>
        </row>
        <row r="1067">
          <cell r="B1067" t="str">
            <v>LAHTI</v>
          </cell>
          <cell r="C1067" t="str">
            <v>FINLAND</v>
          </cell>
          <cell r="D1067">
            <v>60</v>
          </cell>
          <cell r="E1067">
            <v>58</v>
          </cell>
          <cell r="F1067">
            <v>0</v>
          </cell>
          <cell r="G1067" t="str">
            <v>U</v>
          </cell>
          <cell r="H1067">
            <v>25</v>
          </cell>
          <cell r="I1067">
            <v>40</v>
          </cell>
          <cell r="J1067">
            <v>0</v>
          </cell>
          <cell r="K1067" t="str">
            <v>T</v>
          </cell>
          <cell r="L1067">
            <v>2</v>
          </cell>
          <cell r="M1067">
            <v>1</v>
          </cell>
        </row>
        <row r="1068">
          <cell r="B1068" t="str">
            <v>LAKE HAVASU CITY</v>
          </cell>
          <cell r="C1068" t="str">
            <v>USA (AZ)</v>
          </cell>
          <cell r="D1068">
            <v>34</v>
          </cell>
          <cell r="E1068">
            <v>28</v>
          </cell>
          <cell r="F1068">
            <v>0</v>
          </cell>
          <cell r="G1068" t="str">
            <v>U</v>
          </cell>
          <cell r="H1068">
            <v>114</v>
          </cell>
          <cell r="I1068">
            <v>22</v>
          </cell>
          <cell r="J1068">
            <v>0</v>
          </cell>
          <cell r="K1068" t="str">
            <v>B</v>
          </cell>
          <cell r="L1068">
            <v>-7</v>
          </cell>
          <cell r="M1068">
            <v>1</v>
          </cell>
        </row>
        <row r="1069">
          <cell r="B1069" t="str">
            <v>LAKE OF OZARKS</v>
          </cell>
          <cell r="C1069" t="str">
            <v>USA (MO)</v>
          </cell>
          <cell r="D1069">
            <v>38</v>
          </cell>
          <cell r="E1069">
            <v>6</v>
          </cell>
          <cell r="F1069">
            <v>0</v>
          </cell>
          <cell r="G1069" t="str">
            <v>U</v>
          </cell>
          <cell r="H1069">
            <v>92</v>
          </cell>
          <cell r="I1069">
            <v>33</v>
          </cell>
          <cell r="J1069">
            <v>0</v>
          </cell>
          <cell r="K1069" t="str">
            <v>B</v>
          </cell>
          <cell r="L1069">
            <v>-6</v>
          </cell>
          <cell r="M1069">
            <v>1</v>
          </cell>
        </row>
        <row r="1070">
          <cell r="B1070" t="str">
            <v>LAKE TAHOE</v>
          </cell>
          <cell r="C1070" t="str">
            <v>USA (CA)</v>
          </cell>
          <cell r="D1070">
            <v>38</v>
          </cell>
          <cell r="E1070">
            <v>54</v>
          </cell>
          <cell r="F1070">
            <v>0</v>
          </cell>
          <cell r="G1070" t="str">
            <v>U</v>
          </cell>
          <cell r="H1070">
            <v>119</v>
          </cell>
          <cell r="I1070">
            <v>60</v>
          </cell>
          <cell r="J1070">
            <v>0</v>
          </cell>
          <cell r="K1070" t="str">
            <v>B</v>
          </cell>
          <cell r="L1070">
            <v>-8</v>
          </cell>
          <cell r="M1070">
            <v>1</v>
          </cell>
        </row>
        <row r="1071">
          <cell r="B1071" t="str">
            <v>LAKEHURST</v>
          </cell>
          <cell r="C1071" t="str">
            <v>USA (NJ)</v>
          </cell>
          <cell r="D1071">
            <v>40</v>
          </cell>
          <cell r="E1071">
            <v>2</v>
          </cell>
          <cell r="F1071">
            <v>0</v>
          </cell>
          <cell r="G1071" t="str">
            <v>U</v>
          </cell>
          <cell r="H1071">
            <v>74</v>
          </cell>
          <cell r="I1071">
            <v>21</v>
          </cell>
          <cell r="J1071">
            <v>0</v>
          </cell>
          <cell r="K1071" t="str">
            <v>B</v>
          </cell>
          <cell r="L1071">
            <v>-5</v>
          </cell>
          <cell r="M1071">
            <v>1</v>
          </cell>
        </row>
        <row r="1072">
          <cell r="B1072" t="str">
            <v>LAKENHEATH</v>
          </cell>
          <cell r="C1072" t="str">
            <v>UK</v>
          </cell>
          <cell r="D1072">
            <v>52</v>
          </cell>
          <cell r="E1072">
            <v>25</v>
          </cell>
          <cell r="F1072">
            <v>0</v>
          </cell>
          <cell r="G1072" t="str">
            <v>U</v>
          </cell>
          <cell r="H1072">
            <v>0</v>
          </cell>
          <cell r="I1072">
            <v>34</v>
          </cell>
          <cell r="J1072">
            <v>0</v>
          </cell>
          <cell r="K1072" t="str">
            <v>T</v>
          </cell>
          <cell r="L1072">
            <v>0</v>
          </cell>
          <cell r="M1072">
            <v>1</v>
          </cell>
        </row>
        <row r="1073">
          <cell r="B1073" t="str">
            <v>LAKEVIEW</v>
          </cell>
          <cell r="C1073" t="str">
            <v>USA (OR)</v>
          </cell>
          <cell r="D1073">
            <v>42</v>
          </cell>
          <cell r="E1073">
            <v>10</v>
          </cell>
          <cell r="F1073">
            <v>0</v>
          </cell>
          <cell r="G1073" t="str">
            <v>U</v>
          </cell>
          <cell r="H1073">
            <v>120</v>
          </cell>
          <cell r="I1073">
            <v>24</v>
          </cell>
          <cell r="J1073">
            <v>0</v>
          </cell>
          <cell r="K1073" t="str">
            <v>B</v>
          </cell>
          <cell r="L1073">
            <v>-8</v>
          </cell>
          <cell r="M1073">
            <v>1</v>
          </cell>
        </row>
        <row r="1074">
          <cell r="B1074" t="str">
            <v>LAKSELV</v>
          </cell>
          <cell r="C1074" t="str">
            <v>NORWAY</v>
          </cell>
          <cell r="D1074">
            <v>70</v>
          </cell>
          <cell r="E1074">
            <v>4</v>
          </cell>
          <cell r="F1074">
            <v>0</v>
          </cell>
          <cell r="G1074" t="str">
            <v>U</v>
          </cell>
          <cell r="H1074">
            <v>24</v>
          </cell>
          <cell r="I1074">
            <v>58</v>
          </cell>
          <cell r="J1074">
            <v>0</v>
          </cell>
          <cell r="K1074" t="str">
            <v>T</v>
          </cell>
          <cell r="L1074">
            <v>1</v>
          </cell>
          <cell r="M1074">
            <v>1</v>
          </cell>
        </row>
        <row r="1075">
          <cell r="B1075" t="str">
            <v>LAMAR</v>
          </cell>
          <cell r="C1075" t="str">
            <v>USA (CO)</v>
          </cell>
          <cell r="D1075">
            <v>38</v>
          </cell>
          <cell r="E1075">
            <v>4</v>
          </cell>
          <cell r="F1075">
            <v>0</v>
          </cell>
          <cell r="G1075" t="str">
            <v>U</v>
          </cell>
          <cell r="H1075">
            <v>102</v>
          </cell>
          <cell r="I1075">
            <v>41</v>
          </cell>
          <cell r="J1075">
            <v>0</v>
          </cell>
          <cell r="K1075" t="str">
            <v>B</v>
          </cell>
          <cell r="L1075">
            <v>-7</v>
          </cell>
          <cell r="M1075">
            <v>1</v>
          </cell>
        </row>
        <row r="1076">
          <cell r="B1076" t="str">
            <v>LAMEZIA-TERME</v>
          </cell>
          <cell r="C1076" t="str">
            <v>ITALY</v>
          </cell>
          <cell r="D1076">
            <v>38</v>
          </cell>
          <cell r="E1076">
            <v>55</v>
          </cell>
          <cell r="F1076">
            <v>0</v>
          </cell>
          <cell r="G1076" t="str">
            <v>U</v>
          </cell>
          <cell r="H1076">
            <v>16</v>
          </cell>
          <cell r="I1076">
            <v>14</v>
          </cell>
          <cell r="J1076">
            <v>0</v>
          </cell>
          <cell r="K1076" t="str">
            <v>T</v>
          </cell>
          <cell r="L1076">
            <v>1</v>
          </cell>
          <cell r="M1076">
            <v>1</v>
          </cell>
        </row>
        <row r="1077">
          <cell r="B1077" t="str">
            <v>LAMONGAN</v>
          </cell>
          <cell r="C1077" t="str">
            <v>INDONESIA</v>
          </cell>
          <cell r="D1077">
            <v>7</v>
          </cell>
          <cell r="E1077">
            <v>8</v>
          </cell>
          <cell r="F1077">
            <v>0</v>
          </cell>
          <cell r="G1077" t="str">
            <v>S</v>
          </cell>
          <cell r="H1077">
            <v>112</v>
          </cell>
          <cell r="I1077">
            <v>25</v>
          </cell>
          <cell r="J1077">
            <v>0</v>
          </cell>
          <cell r="K1077" t="str">
            <v>T</v>
          </cell>
          <cell r="L1077">
            <v>7</v>
          </cell>
          <cell r="M1077">
            <v>10</v>
          </cell>
        </row>
        <row r="1078">
          <cell r="B1078" t="str">
            <v>LANCASTER</v>
          </cell>
          <cell r="C1078" t="str">
            <v>USA (CA)</v>
          </cell>
          <cell r="D1078">
            <v>34</v>
          </cell>
          <cell r="E1078">
            <v>44</v>
          </cell>
          <cell r="F1078">
            <v>0</v>
          </cell>
          <cell r="G1078" t="str">
            <v>U</v>
          </cell>
          <cell r="H1078">
            <v>118</v>
          </cell>
          <cell r="I1078">
            <v>13</v>
          </cell>
          <cell r="J1078">
            <v>0</v>
          </cell>
          <cell r="K1078" t="str">
            <v>B</v>
          </cell>
          <cell r="L1078">
            <v>-8</v>
          </cell>
          <cell r="M1078">
            <v>1</v>
          </cell>
        </row>
        <row r="1079">
          <cell r="B1079" t="str">
            <v>LANCASTER</v>
          </cell>
          <cell r="C1079" t="str">
            <v>USA (PA)</v>
          </cell>
          <cell r="D1079">
            <v>40</v>
          </cell>
          <cell r="E1079">
            <v>7</v>
          </cell>
          <cell r="F1079">
            <v>0</v>
          </cell>
          <cell r="G1079" t="str">
            <v>U</v>
          </cell>
          <cell r="H1079">
            <v>76</v>
          </cell>
          <cell r="I1079">
            <v>18</v>
          </cell>
          <cell r="J1079">
            <v>0</v>
          </cell>
          <cell r="K1079" t="str">
            <v>B</v>
          </cell>
          <cell r="L1079">
            <v>-5</v>
          </cell>
          <cell r="M1079">
            <v>1</v>
          </cell>
        </row>
        <row r="1080">
          <cell r="B1080" t="str">
            <v>LANDER</v>
          </cell>
          <cell r="C1080" t="str">
            <v>USA (WY)</v>
          </cell>
          <cell r="D1080">
            <v>42</v>
          </cell>
          <cell r="E1080">
            <v>49</v>
          </cell>
          <cell r="F1080">
            <v>0</v>
          </cell>
          <cell r="G1080" t="str">
            <v>U</v>
          </cell>
          <cell r="H1080">
            <v>108</v>
          </cell>
          <cell r="I1080">
            <v>44</v>
          </cell>
          <cell r="J1080">
            <v>0</v>
          </cell>
          <cell r="K1080" t="str">
            <v>B</v>
          </cell>
          <cell r="L1080">
            <v>-7</v>
          </cell>
          <cell r="M1080">
            <v>1</v>
          </cell>
        </row>
        <row r="1081">
          <cell r="B1081" t="str">
            <v>LANGSA</v>
          </cell>
          <cell r="C1081" t="str">
            <v>INDONESIA</v>
          </cell>
          <cell r="D1081">
            <v>8</v>
          </cell>
          <cell r="E1081">
            <v>31</v>
          </cell>
          <cell r="F1081">
            <v>0</v>
          </cell>
          <cell r="G1081" t="str">
            <v>U</v>
          </cell>
          <cell r="H1081">
            <v>97</v>
          </cell>
          <cell r="I1081">
            <v>58</v>
          </cell>
          <cell r="J1081">
            <v>0</v>
          </cell>
          <cell r="K1081" t="str">
            <v>T</v>
          </cell>
          <cell r="L1081">
            <v>7</v>
          </cell>
          <cell r="M1081">
            <v>10</v>
          </cell>
        </row>
        <row r="1082">
          <cell r="B1082" t="str">
            <v>LANSING</v>
          </cell>
          <cell r="C1082" t="str">
            <v>USA (MI)</v>
          </cell>
          <cell r="D1082">
            <v>42</v>
          </cell>
          <cell r="E1082">
            <v>47</v>
          </cell>
          <cell r="F1082">
            <v>0</v>
          </cell>
          <cell r="G1082" t="str">
            <v>U</v>
          </cell>
          <cell r="H1082">
            <v>84</v>
          </cell>
          <cell r="I1082">
            <v>35</v>
          </cell>
          <cell r="J1082">
            <v>0</v>
          </cell>
          <cell r="K1082" t="str">
            <v>B</v>
          </cell>
          <cell r="L1082">
            <v>-5</v>
          </cell>
          <cell r="M1082">
            <v>1</v>
          </cell>
        </row>
        <row r="1083">
          <cell r="B1083" t="str">
            <v>LANZAROTE</v>
          </cell>
          <cell r="C1083" t="str">
            <v>SPAIN</v>
          </cell>
          <cell r="D1083">
            <v>28</v>
          </cell>
          <cell r="E1083">
            <v>57</v>
          </cell>
          <cell r="F1083">
            <v>0</v>
          </cell>
          <cell r="G1083" t="str">
            <v>U</v>
          </cell>
          <cell r="H1083">
            <v>13</v>
          </cell>
          <cell r="I1083">
            <v>36</v>
          </cell>
          <cell r="J1083">
            <v>0</v>
          </cell>
          <cell r="K1083" t="str">
            <v>B</v>
          </cell>
          <cell r="L1083">
            <v>1</v>
          </cell>
          <cell r="M1083">
            <v>1</v>
          </cell>
        </row>
        <row r="1084">
          <cell r="B1084" t="str">
            <v>LANZHOU</v>
          </cell>
          <cell r="C1084" t="str">
            <v>CHINA</v>
          </cell>
          <cell r="D1084">
            <v>36</v>
          </cell>
          <cell r="E1084">
            <v>1</v>
          </cell>
          <cell r="F1084">
            <v>0</v>
          </cell>
          <cell r="G1084" t="str">
            <v>U</v>
          </cell>
          <cell r="H1084">
            <v>103</v>
          </cell>
          <cell r="I1084">
            <v>45</v>
          </cell>
          <cell r="J1084">
            <v>0</v>
          </cell>
          <cell r="K1084" t="str">
            <v>T</v>
          </cell>
          <cell r="L1084">
            <v>8</v>
          </cell>
          <cell r="M1084">
            <v>1</v>
          </cell>
        </row>
        <row r="1085">
          <cell r="B1085" t="str">
            <v>LAPPEENRANTA</v>
          </cell>
          <cell r="C1085" t="str">
            <v>FINLAND</v>
          </cell>
          <cell r="D1085">
            <v>61</v>
          </cell>
          <cell r="E1085">
            <v>3</v>
          </cell>
          <cell r="F1085">
            <v>0</v>
          </cell>
          <cell r="G1085" t="str">
            <v>U</v>
          </cell>
          <cell r="H1085">
            <v>28</v>
          </cell>
          <cell r="I1085">
            <v>9</v>
          </cell>
          <cell r="J1085">
            <v>0</v>
          </cell>
          <cell r="K1085" t="str">
            <v>T</v>
          </cell>
          <cell r="L1085">
            <v>2</v>
          </cell>
          <cell r="M1085">
            <v>1</v>
          </cell>
        </row>
        <row r="1086">
          <cell r="B1086" t="str">
            <v>LARAMIE</v>
          </cell>
          <cell r="C1086" t="str">
            <v>USA (WY)</v>
          </cell>
          <cell r="D1086">
            <v>41</v>
          </cell>
          <cell r="E1086">
            <v>19</v>
          </cell>
          <cell r="F1086">
            <v>0</v>
          </cell>
          <cell r="G1086" t="str">
            <v>U</v>
          </cell>
          <cell r="H1086">
            <v>105</v>
          </cell>
          <cell r="I1086">
            <v>40</v>
          </cell>
          <cell r="J1086">
            <v>0</v>
          </cell>
          <cell r="K1086" t="str">
            <v>B</v>
          </cell>
          <cell r="L1086">
            <v>-7</v>
          </cell>
          <cell r="M1086">
            <v>1</v>
          </cell>
        </row>
        <row r="1087">
          <cell r="B1087" t="str">
            <v>LARANTUKA</v>
          </cell>
          <cell r="C1087" t="str">
            <v>INDONESIA</v>
          </cell>
          <cell r="D1087">
            <v>8</v>
          </cell>
          <cell r="E1087">
            <v>15</v>
          </cell>
          <cell r="F1087">
            <v>0</v>
          </cell>
          <cell r="G1087" t="str">
            <v>S</v>
          </cell>
          <cell r="H1087">
            <v>123</v>
          </cell>
          <cell r="I1087">
            <v>0</v>
          </cell>
          <cell r="J1087">
            <v>0</v>
          </cell>
          <cell r="K1087" t="str">
            <v>T</v>
          </cell>
          <cell r="L1087">
            <v>8</v>
          </cell>
          <cell r="M1087">
            <v>10</v>
          </cell>
        </row>
        <row r="1088">
          <cell r="B1088" t="str">
            <v>LAREDO</v>
          </cell>
          <cell r="C1088" t="str">
            <v>USA (TX)</v>
          </cell>
          <cell r="D1088">
            <v>27</v>
          </cell>
          <cell r="E1088">
            <v>33</v>
          </cell>
          <cell r="F1088">
            <v>0</v>
          </cell>
          <cell r="G1088" t="str">
            <v>U</v>
          </cell>
          <cell r="H1088">
            <v>99</v>
          </cell>
          <cell r="I1088">
            <v>28</v>
          </cell>
          <cell r="J1088">
            <v>0</v>
          </cell>
          <cell r="K1088" t="str">
            <v>B</v>
          </cell>
          <cell r="L1088">
            <v>-6</v>
          </cell>
          <cell r="M1088">
            <v>1</v>
          </cell>
        </row>
        <row r="1089">
          <cell r="B1089" t="str">
            <v>LARISSA</v>
          </cell>
          <cell r="C1089" t="str">
            <v>GREECE</v>
          </cell>
          <cell r="D1089">
            <v>39</v>
          </cell>
          <cell r="E1089">
            <v>39</v>
          </cell>
          <cell r="F1089">
            <v>0</v>
          </cell>
          <cell r="G1089" t="str">
            <v>U</v>
          </cell>
          <cell r="H1089">
            <v>22</v>
          </cell>
          <cell r="I1089">
            <v>28</v>
          </cell>
          <cell r="J1089">
            <v>0</v>
          </cell>
          <cell r="K1089" t="str">
            <v>T</v>
          </cell>
          <cell r="L1089">
            <v>2</v>
          </cell>
          <cell r="M1089">
            <v>1</v>
          </cell>
        </row>
        <row r="1090">
          <cell r="B1090" t="str">
            <v>LARNACA</v>
          </cell>
          <cell r="C1090" t="str">
            <v>CYPRUS</v>
          </cell>
          <cell r="D1090">
            <v>34</v>
          </cell>
          <cell r="E1090">
            <v>53</v>
          </cell>
          <cell r="F1090">
            <v>0</v>
          </cell>
          <cell r="G1090" t="str">
            <v>U</v>
          </cell>
          <cell r="H1090">
            <v>33</v>
          </cell>
          <cell r="I1090">
            <v>38</v>
          </cell>
          <cell r="J1090">
            <v>0</v>
          </cell>
          <cell r="K1090" t="str">
            <v>T</v>
          </cell>
          <cell r="L1090">
            <v>2</v>
          </cell>
          <cell r="M1090">
            <v>1</v>
          </cell>
        </row>
        <row r="1091">
          <cell r="B1091" t="str">
            <v>LAS CRUCES</v>
          </cell>
          <cell r="C1091" t="str">
            <v>USA (NM)</v>
          </cell>
          <cell r="D1091">
            <v>32</v>
          </cell>
          <cell r="E1091">
            <v>17</v>
          </cell>
          <cell r="F1091">
            <v>0</v>
          </cell>
          <cell r="G1091" t="str">
            <v>U</v>
          </cell>
          <cell r="H1091">
            <v>106</v>
          </cell>
          <cell r="I1091">
            <v>55</v>
          </cell>
          <cell r="J1091">
            <v>0</v>
          </cell>
          <cell r="K1091" t="str">
            <v>B</v>
          </cell>
          <cell r="L1091">
            <v>-7</v>
          </cell>
          <cell r="M1091">
            <v>1</v>
          </cell>
        </row>
        <row r="1092">
          <cell r="B1092" t="str">
            <v>LAS PALMAS</v>
          </cell>
          <cell r="C1092" t="str">
            <v>SPAIN</v>
          </cell>
          <cell r="D1092">
            <v>28</v>
          </cell>
          <cell r="E1092">
            <v>8</v>
          </cell>
          <cell r="F1092">
            <v>0</v>
          </cell>
          <cell r="G1092" t="str">
            <v>U</v>
          </cell>
          <cell r="H1092">
            <v>15</v>
          </cell>
          <cell r="I1092">
            <v>27</v>
          </cell>
          <cell r="J1092">
            <v>0</v>
          </cell>
          <cell r="K1092" t="str">
            <v>B</v>
          </cell>
          <cell r="L1092">
            <v>1</v>
          </cell>
          <cell r="M1092">
            <v>1</v>
          </cell>
        </row>
        <row r="1093">
          <cell r="B1093" t="str">
            <v>LAS PIEDRAS</v>
          </cell>
          <cell r="C1093" t="str">
            <v>VENEZUELA</v>
          </cell>
          <cell r="D1093">
            <v>11</v>
          </cell>
          <cell r="E1093">
            <v>47</v>
          </cell>
          <cell r="F1093">
            <v>0</v>
          </cell>
          <cell r="G1093" t="str">
            <v>U</v>
          </cell>
          <cell r="H1093">
            <v>70</v>
          </cell>
          <cell r="I1093">
            <v>9</v>
          </cell>
          <cell r="J1093">
            <v>0</v>
          </cell>
          <cell r="K1093" t="str">
            <v>B</v>
          </cell>
          <cell r="L1093">
            <v>-4</v>
          </cell>
          <cell r="M1093">
            <v>1</v>
          </cell>
        </row>
        <row r="1094">
          <cell r="B1094" t="str">
            <v>LAS VEGAS</v>
          </cell>
          <cell r="C1094" t="str">
            <v>USA (NM)</v>
          </cell>
          <cell r="D1094">
            <v>35</v>
          </cell>
          <cell r="E1094">
            <v>9</v>
          </cell>
          <cell r="F1094">
            <v>0</v>
          </cell>
          <cell r="G1094" t="str">
            <v>U</v>
          </cell>
          <cell r="H1094">
            <v>105</v>
          </cell>
          <cell r="I1094">
            <v>9</v>
          </cell>
          <cell r="J1094">
            <v>0</v>
          </cell>
          <cell r="K1094" t="str">
            <v>B</v>
          </cell>
          <cell r="L1094">
            <v>-7</v>
          </cell>
          <cell r="M1094">
            <v>1</v>
          </cell>
        </row>
        <row r="1095">
          <cell r="B1095" t="str">
            <v>LAS VEGAS</v>
          </cell>
          <cell r="C1095" t="str">
            <v>USA (NV)</v>
          </cell>
          <cell r="D1095">
            <v>36</v>
          </cell>
          <cell r="E1095">
            <v>13</v>
          </cell>
          <cell r="F1095">
            <v>0</v>
          </cell>
          <cell r="G1095" t="str">
            <v>U</v>
          </cell>
          <cell r="H1095">
            <v>115</v>
          </cell>
          <cell r="I1095">
            <v>12</v>
          </cell>
          <cell r="J1095">
            <v>0</v>
          </cell>
          <cell r="K1095" t="str">
            <v>B</v>
          </cell>
          <cell r="L1095">
            <v>-8</v>
          </cell>
          <cell r="M1095">
            <v>1</v>
          </cell>
        </row>
        <row r="1096">
          <cell r="B1096" t="str">
            <v>LATAKAIA</v>
          </cell>
          <cell r="C1096" t="str">
            <v>SYRIA</v>
          </cell>
          <cell r="D1096">
            <v>35</v>
          </cell>
          <cell r="E1096">
            <v>31</v>
          </cell>
          <cell r="F1096">
            <v>0</v>
          </cell>
          <cell r="G1096" t="str">
            <v>U</v>
          </cell>
          <cell r="H1096">
            <v>35</v>
          </cell>
          <cell r="I1096">
            <v>47</v>
          </cell>
          <cell r="J1096">
            <v>0</v>
          </cell>
          <cell r="K1096" t="str">
            <v>T</v>
          </cell>
          <cell r="L1096">
            <v>2</v>
          </cell>
          <cell r="M1096">
            <v>1</v>
          </cell>
        </row>
        <row r="1097">
          <cell r="B1097" t="str">
            <v>LATROBE</v>
          </cell>
          <cell r="C1097" t="str">
            <v>USA (PA)</v>
          </cell>
          <cell r="D1097">
            <v>40</v>
          </cell>
          <cell r="E1097">
            <v>17</v>
          </cell>
          <cell r="F1097">
            <v>0</v>
          </cell>
          <cell r="G1097" t="str">
            <v>U</v>
          </cell>
          <cell r="H1097">
            <v>79</v>
          </cell>
          <cell r="I1097">
            <v>24</v>
          </cell>
          <cell r="J1097">
            <v>0</v>
          </cell>
          <cell r="K1097" t="str">
            <v>B</v>
          </cell>
          <cell r="L1097">
            <v>-5</v>
          </cell>
          <cell r="M1097">
            <v>1</v>
          </cell>
        </row>
        <row r="1098">
          <cell r="B1098" t="str">
            <v>LAUNCESTON</v>
          </cell>
          <cell r="C1098" t="str">
            <v>AUSTRALIA</v>
          </cell>
          <cell r="D1098">
            <v>41</v>
          </cell>
          <cell r="E1098">
            <v>33</v>
          </cell>
          <cell r="F1098">
            <v>0</v>
          </cell>
          <cell r="G1098" t="str">
            <v>S</v>
          </cell>
          <cell r="H1098">
            <v>147</v>
          </cell>
          <cell r="I1098">
            <v>13</v>
          </cell>
          <cell r="J1098">
            <v>0</v>
          </cell>
          <cell r="K1098" t="str">
            <v>T</v>
          </cell>
          <cell r="L1098">
            <v>10</v>
          </cell>
          <cell r="M1098">
            <v>1</v>
          </cell>
        </row>
        <row r="1099">
          <cell r="B1099" t="str">
            <v>LAUREL</v>
          </cell>
          <cell r="C1099" t="str">
            <v>USA (MS)</v>
          </cell>
          <cell r="D1099">
            <v>31</v>
          </cell>
          <cell r="E1099">
            <v>28</v>
          </cell>
          <cell r="F1099">
            <v>0</v>
          </cell>
          <cell r="G1099" t="str">
            <v>U</v>
          </cell>
          <cell r="H1099">
            <v>89</v>
          </cell>
          <cell r="I1099">
            <v>20</v>
          </cell>
          <cell r="J1099">
            <v>0</v>
          </cell>
          <cell r="K1099" t="str">
            <v>B</v>
          </cell>
          <cell r="L1099">
            <v>-6</v>
          </cell>
          <cell r="M1099">
            <v>1</v>
          </cell>
        </row>
        <row r="1100">
          <cell r="B1100" t="str">
            <v>LAUSANNE</v>
          </cell>
          <cell r="C1100" t="str">
            <v>SWITZERLAND</v>
          </cell>
          <cell r="D1100">
            <v>46</v>
          </cell>
          <cell r="E1100">
            <v>32</v>
          </cell>
          <cell r="F1100">
            <v>0</v>
          </cell>
          <cell r="G1100" t="str">
            <v>U</v>
          </cell>
          <cell r="H1100">
            <v>6</v>
          </cell>
          <cell r="I1100">
            <v>39</v>
          </cell>
          <cell r="J1100">
            <v>0</v>
          </cell>
          <cell r="K1100" t="str">
            <v>T</v>
          </cell>
          <cell r="L1100">
            <v>1</v>
          </cell>
          <cell r="M1100">
            <v>1</v>
          </cell>
        </row>
        <row r="1101">
          <cell r="B1101" t="str">
            <v>LAWRENCE</v>
          </cell>
          <cell r="C1101" t="str">
            <v>USA (MA)</v>
          </cell>
          <cell r="D1101">
            <v>42</v>
          </cell>
          <cell r="E1101">
            <v>43</v>
          </cell>
          <cell r="F1101">
            <v>0</v>
          </cell>
          <cell r="G1101" t="str">
            <v>U</v>
          </cell>
          <cell r="H1101">
            <v>71</v>
          </cell>
          <cell r="I1101">
            <v>7</v>
          </cell>
          <cell r="J1101">
            <v>0</v>
          </cell>
          <cell r="K1101" t="str">
            <v>B</v>
          </cell>
          <cell r="L1101">
            <v>-5</v>
          </cell>
          <cell r="M1101">
            <v>1</v>
          </cell>
        </row>
        <row r="1102">
          <cell r="B1102" t="str">
            <v>LAWRENCEVILLE</v>
          </cell>
          <cell r="C1102" t="str">
            <v>USA (IL)</v>
          </cell>
          <cell r="D1102">
            <v>38</v>
          </cell>
          <cell r="E1102">
            <v>46</v>
          </cell>
          <cell r="F1102">
            <v>0</v>
          </cell>
          <cell r="G1102" t="str">
            <v>U</v>
          </cell>
          <cell r="H1102">
            <v>87</v>
          </cell>
          <cell r="I1102">
            <v>36</v>
          </cell>
          <cell r="J1102">
            <v>0</v>
          </cell>
          <cell r="K1102" t="str">
            <v>B</v>
          </cell>
          <cell r="L1102">
            <v>-6</v>
          </cell>
          <cell r="M1102">
            <v>1</v>
          </cell>
        </row>
        <row r="1103">
          <cell r="B1103" t="str">
            <v>LAWTON</v>
          </cell>
          <cell r="C1103" t="str">
            <v>USA (OK)</v>
          </cell>
          <cell r="D1103">
            <v>34</v>
          </cell>
          <cell r="E1103">
            <v>34</v>
          </cell>
          <cell r="F1103">
            <v>0</v>
          </cell>
          <cell r="G1103" t="str">
            <v>U</v>
          </cell>
          <cell r="H1103">
            <v>98</v>
          </cell>
          <cell r="I1103">
            <v>25</v>
          </cell>
          <cell r="J1103">
            <v>0</v>
          </cell>
          <cell r="K1103" t="str">
            <v>B</v>
          </cell>
          <cell r="L1103">
            <v>-6</v>
          </cell>
          <cell r="M1103">
            <v>1</v>
          </cell>
        </row>
        <row r="1104">
          <cell r="B1104" t="str">
            <v>LE HAVRE</v>
          </cell>
          <cell r="C1104" t="str">
            <v>FRANCE</v>
          </cell>
          <cell r="D1104">
            <v>49</v>
          </cell>
          <cell r="E1104">
            <v>32</v>
          </cell>
          <cell r="F1104">
            <v>0</v>
          </cell>
          <cell r="G1104" t="str">
            <v>U</v>
          </cell>
          <cell r="H1104">
            <v>0</v>
          </cell>
          <cell r="I1104">
            <v>5</v>
          </cell>
          <cell r="J1104">
            <v>0</v>
          </cell>
          <cell r="K1104" t="str">
            <v>T</v>
          </cell>
          <cell r="L1104">
            <v>1</v>
          </cell>
          <cell r="M1104">
            <v>1</v>
          </cell>
        </row>
        <row r="1105">
          <cell r="B1105" t="str">
            <v>LE TOUQUET</v>
          </cell>
          <cell r="C1105" t="str">
            <v>FRANCE</v>
          </cell>
          <cell r="D1105">
            <v>50</v>
          </cell>
          <cell r="E1105">
            <v>31</v>
          </cell>
          <cell r="F1105">
            <v>0</v>
          </cell>
          <cell r="G1105" t="str">
            <v>U</v>
          </cell>
          <cell r="H1105">
            <v>1</v>
          </cell>
          <cell r="I1105">
            <v>38</v>
          </cell>
          <cell r="J1105">
            <v>0</v>
          </cell>
          <cell r="K1105" t="str">
            <v>T</v>
          </cell>
          <cell r="L1105">
            <v>1</v>
          </cell>
          <cell r="M1105">
            <v>1</v>
          </cell>
        </row>
        <row r="1106">
          <cell r="B1106" t="str">
            <v>LEADVILLE</v>
          </cell>
          <cell r="C1106" t="str">
            <v>USA (CO)</v>
          </cell>
          <cell r="D1106">
            <v>39</v>
          </cell>
          <cell r="E1106">
            <v>13</v>
          </cell>
          <cell r="F1106">
            <v>0</v>
          </cell>
          <cell r="G1106" t="str">
            <v>U</v>
          </cell>
          <cell r="H1106">
            <v>106</v>
          </cell>
          <cell r="I1106">
            <v>19</v>
          </cell>
          <cell r="J1106">
            <v>0</v>
          </cell>
          <cell r="K1106" t="str">
            <v>B</v>
          </cell>
          <cell r="L1106">
            <v>-7</v>
          </cell>
          <cell r="M1106">
            <v>1</v>
          </cell>
        </row>
        <row r="1107">
          <cell r="B1107" t="str">
            <v>LEARMONTH</v>
          </cell>
          <cell r="C1107" t="str">
            <v>AUSTRALIA</v>
          </cell>
          <cell r="D1107">
            <v>22</v>
          </cell>
          <cell r="E1107">
            <v>14</v>
          </cell>
          <cell r="F1107">
            <v>0</v>
          </cell>
          <cell r="G1107" t="str">
            <v>S</v>
          </cell>
          <cell r="H1107">
            <v>114</v>
          </cell>
          <cell r="I1107">
            <v>5</v>
          </cell>
          <cell r="J1107">
            <v>0</v>
          </cell>
          <cell r="K1107" t="str">
            <v>T</v>
          </cell>
          <cell r="L1107">
            <v>8</v>
          </cell>
          <cell r="M1107">
            <v>1</v>
          </cell>
        </row>
        <row r="1108">
          <cell r="B1108" t="str">
            <v>LEBANON</v>
          </cell>
          <cell r="C1108" t="str">
            <v>USA (NH)</v>
          </cell>
          <cell r="D1108">
            <v>43</v>
          </cell>
          <cell r="E1108">
            <v>38</v>
          </cell>
          <cell r="F1108">
            <v>0</v>
          </cell>
          <cell r="G1108" t="str">
            <v>U</v>
          </cell>
          <cell r="H1108">
            <v>72</v>
          </cell>
          <cell r="I1108">
            <v>18</v>
          </cell>
          <cell r="J1108">
            <v>0</v>
          </cell>
          <cell r="K1108" t="str">
            <v>B</v>
          </cell>
          <cell r="L1108">
            <v>-5</v>
          </cell>
          <cell r="M1108">
            <v>1</v>
          </cell>
        </row>
        <row r="1109">
          <cell r="B1109" t="str">
            <v>LEEDS</v>
          </cell>
          <cell r="C1109" t="str">
            <v>UK</v>
          </cell>
          <cell r="D1109">
            <v>53</v>
          </cell>
          <cell r="E1109">
            <v>50</v>
          </cell>
          <cell r="F1109">
            <v>0</v>
          </cell>
          <cell r="G1109" t="str">
            <v>U</v>
          </cell>
          <cell r="H1109">
            <v>1</v>
          </cell>
          <cell r="I1109">
            <v>35</v>
          </cell>
          <cell r="J1109">
            <v>0</v>
          </cell>
          <cell r="K1109" t="str">
            <v>B</v>
          </cell>
          <cell r="L1109">
            <v>0</v>
          </cell>
          <cell r="M1109">
            <v>1</v>
          </cell>
        </row>
        <row r="1110">
          <cell r="B1110" t="str">
            <v>LEIPZIG</v>
          </cell>
          <cell r="C1110" t="str">
            <v>GERMANY</v>
          </cell>
          <cell r="D1110">
            <v>51</v>
          </cell>
          <cell r="E1110">
            <v>24</v>
          </cell>
          <cell r="F1110">
            <v>0</v>
          </cell>
          <cell r="G1110" t="str">
            <v>U</v>
          </cell>
          <cell r="H1110">
            <v>12</v>
          </cell>
          <cell r="I1110">
            <v>25</v>
          </cell>
          <cell r="J1110">
            <v>0</v>
          </cell>
          <cell r="K1110" t="str">
            <v>T</v>
          </cell>
          <cell r="L1110">
            <v>1</v>
          </cell>
          <cell r="M1110">
            <v>1</v>
          </cell>
        </row>
        <row r="1111">
          <cell r="B1111" t="str">
            <v>LEMNOS</v>
          </cell>
          <cell r="C1111" t="str">
            <v>GREECE</v>
          </cell>
          <cell r="D1111">
            <v>39</v>
          </cell>
          <cell r="E1111">
            <v>55</v>
          </cell>
          <cell r="F1111">
            <v>0</v>
          </cell>
          <cell r="G1111" t="str">
            <v>U</v>
          </cell>
          <cell r="H1111">
            <v>25</v>
          </cell>
          <cell r="I1111">
            <v>15</v>
          </cell>
          <cell r="J1111">
            <v>0</v>
          </cell>
          <cell r="K1111" t="str">
            <v>T</v>
          </cell>
          <cell r="L1111">
            <v>2</v>
          </cell>
          <cell r="M1111">
            <v>1</v>
          </cell>
        </row>
        <row r="1112">
          <cell r="B1112" t="str">
            <v>LEMOORE</v>
          </cell>
          <cell r="C1112" t="str">
            <v>USA (CA)</v>
          </cell>
          <cell r="D1112">
            <v>36</v>
          </cell>
          <cell r="E1112">
            <v>20</v>
          </cell>
          <cell r="F1112">
            <v>0</v>
          </cell>
          <cell r="G1112" t="str">
            <v>U</v>
          </cell>
          <cell r="H1112">
            <v>119</v>
          </cell>
          <cell r="I1112">
            <v>57</v>
          </cell>
          <cell r="J1112">
            <v>0</v>
          </cell>
          <cell r="K1112" t="str">
            <v>B</v>
          </cell>
          <cell r="L1112">
            <v>-8</v>
          </cell>
          <cell r="M1112">
            <v>1</v>
          </cell>
        </row>
        <row r="1113">
          <cell r="B1113" t="str">
            <v>LENINGRAD</v>
          </cell>
          <cell r="C1113" t="str">
            <v>USSR</v>
          </cell>
          <cell r="D1113">
            <v>59</v>
          </cell>
          <cell r="E1113">
            <v>55</v>
          </cell>
          <cell r="F1113">
            <v>0</v>
          </cell>
          <cell r="G1113" t="str">
            <v>U</v>
          </cell>
          <cell r="H1113">
            <v>30</v>
          </cell>
          <cell r="I1113">
            <v>20</v>
          </cell>
          <cell r="J1113">
            <v>0</v>
          </cell>
          <cell r="K1113" t="str">
            <v>T</v>
          </cell>
          <cell r="L1113">
            <v>2</v>
          </cell>
          <cell r="M1113">
            <v>1</v>
          </cell>
        </row>
        <row r="1114">
          <cell r="B1114" t="str">
            <v>LETHBRIDGE</v>
          </cell>
          <cell r="C1114" t="str">
            <v>CANADA</v>
          </cell>
          <cell r="D1114">
            <v>49</v>
          </cell>
          <cell r="E1114">
            <v>38</v>
          </cell>
          <cell r="F1114">
            <v>0</v>
          </cell>
          <cell r="G1114" t="str">
            <v>U</v>
          </cell>
          <cell r="H1114">
            <v>112</v>
          </cell>
          <cell r="I1114">
            <v>48</v>
          </cell>
          <cell r="J1114">
            <v>0</v>
          </cell>
          <cell r="K1114" t="str">
            <v>B</v>
          </cell>
          <cell r="L1114">
            <v>-7</v>
          </cell>
          <cell r="M1114">
            <v>1</v>
          </cell>
        </row>
        <row r="1115">
          <cell r="B1115" t="str">
            <v>LEWISTON</v>
          </cell>
          <cell r="C1115" t="str">
            <v>USA (ID)</v>
          </cell>
          <cell r="D1115">
            <v>46</v>
          </cell>
          <cell r="E1115">
            <v>22</v>
          </cell>
          <cell r="F1115">
            <v>0</v>
          </cell>
          <cell r="G1115" t="str">
            <v>U</v>
          </cell>
          <cell r="H1115">
            <v>117</v>
          </cell>
          <cell r="I1115">
            <v>1</v>
          </cell>
          <cell r="J1115">
            <v>0</v>
          </cell>
          <cell r="K1115" t="str">
            <v>B</v>
          </cell>
          <cell r="L1115">
            <v>-7</v>
          </cell>
          <cell r="M1115">
            <v>1</v>
          </cell>
        </row>
        <row r="1116">
          <cell r="B1116" t="str">
            <v>LEWISTON</v>
          </cell>
          <cell r="C1116" t="str">
            <v>USA (ME)</v>
          </cell>
          <cell r="D1116">
            <v>44</v>
          </cell>
          <cell r="E1116">
            <v>3</v>
          </cell>
          <cell r="F1116">
            <v>0</v>
          </cell>
          <cell r="G1116" t="str">
            <v>U</v>
          </cell>
          <cell r="H1116">
            <v>70</v>
          </cell>
          <cell r="I1116">
            <v>17</v>
          </cell>
          <cell r="J1116">
            <v>0</v>
          </cell>
          <cell r="K1116" t="str">
            <v>B</v>
          </cell>
          <cell r="L1116">
            <v>-5</v>
          </cell>
          <cell r="M1116">
            <v>1</v>
          </cell>
        </row>
        <row r="1117">
          <cell r="B1117" t="str">
            <v>LEXINGTON</v>
          </cell>
          <cell r="C1117" t="str">
            <v>USA (KY)</v>
          </cell>
          <cell r="D1117">
            <v>38</v>
          </cell>
          <cell r="E1117">
            <v>2</v>
          </cell>
          <cell r="F1117">
            <v>0</v>
          </cell>
          <cell r="G1117" t="str">
            <v>U</v>
          </cell>
          <cell r="H1117">
            <v>84</v>
          </cell>
          <cell r="I1117">
            <v>36</v>
          </cell>
          <cell r="J1117">
            <v>0</v>
          </cell>
          <cell r="K1117" t="str">
            <v>B</v>
          </cell>
          <cell r="L1117">
            <v>-5</v>
          </cell>
          <cell r="M1117">
            <v>1</v>
          </cell>
        </row>
        <row r="1118">
          <cell r="B1118" t="str">
            <v>LHOKSEIMAWE</v>
          </cell>
          <cell r="C1118" t="str">
            <v>INDONESIA</v>
          </cell>
          <cell r="D1118">
            <v>5</v>
          </cell>
          <cell r="E1118">
            <v>15</v>
          </cell>
          <cell r="F1118">
            <v>0</v>
          </cell>
          <cell r="G1118" t="str">
            <v>U</v>
          </cell>
          <cell r="H1118">
            <v>97</v>
          </cell>
          <cell r="I1118">
            <v>7</v>
          </cell>
          <cell r="J1118">
            <v>0</v>
          </cell>
          <cell r="K1118" t="str">
            <v>T</v>
          </cell>
          <cell r="L1118">
            <v>7</v>
          </cell>
          <cell r="M1118">
            <v>10</v>
          </cell>
        </row>
        <row r="1119">
          <cell r="B1119" t="str">
            <v>LHOKTUKON</v>
          </cell>
          <cell r="C1119" t="str">
            <v>INDONESIA</v>
          </cell>
          <cell r="D1119">
            <v>5</v>
          </cell>
          <cell r="E1119">
            <v>7</v>
          </cell>
          <cell r="F1119">
            <v>0</v>
          </cell>
          <cell r="G1119" t="str">
            <v>U</v>
          </cell>
          <cell r="H1119">
            <v>97</v>
          </cell>
          <cell r="I1119">
            <v>19</v>
          </cell>
          <cell r="J1119">
            <v>0</v>
          </cell>
          <cell r="K1119" t="str">
            <v>T</v>
          </cell>
          <cell r="L1119">
            <v>7</v>
          </cell>
          <cell r="M1119">
            <v>10</v>
          </cell>
        </row>
        <row r="1120">
          <cell r="B1120" t="str">
            <v>LIBERAL</v>
          </cell>
          <cell r="C1120" t="str">
            <v>USA (KS)</v>
          </cell>
          <cell r="D1120">
            <v>37</v>
          </cell>
          <cell r="E1120">
            <v>3</v>
          </cell>
          <cell r="F1120">
            <v>0</v>
          </cell>
          <cell r="G1120" t="str">
            <v>U</v>
          </cell>
          <cell r="H1120">
            <v>100</v>
          </cell>
          <cell r="I1120">
            <v>58</v>
          </cell>
          <cell r="J1120">
            <v>0</v>
          </cell>
          <cell r="K1120" t="str">
            <v>B</v>
          </cell>
          <cell r="L1120">
            <v>-6</v>
          </cell>
          <cell r="M1120">
            <v>1</v>
          </cell>
        </row>
        <row r="1121">
          <cell r="B1121" t="str">
            <v>LIBERIA</v>
          </cell>
          <cell r="C1121" t="str">
            <v>COSTA RICA</v>
          </cell>
          <cell r="D1121">
            <v>10</v>
          </cell>
          <cell r="E1121">
            <v>35</v>
          </cell>
          <cell r="F1121">
            <v>0</v>
          </cell>
          <cell r="G1121" t="str">
            <v>U</v>
          </cell>
          <cell r="H1121">
            <v>85</v>
          </cell>
          <cell r="I1121">
            <v>33</v>
          </cell>
          <cell r="J1121">
            <v>0</v>
          </cell>
          <cell r="K1121" t="str">
            <v>B</v>
          </cell>
          <cell r="L1121">
            <v>-6</v>
          </cell>
          <cell r="M1121">
            <v>1</v>
          </cell>
        </row>
        <row r="1122">
          <cell r="B1122" t="str">
            <v>LIBREVILLE</v>
          </cell>
          <cell r="C1122" t="str">
            <v>GABON</v>
          </cell>
          <cell r="D1122">
            <v>0</v>
          </cell>
          <cell r="E1122">
            <v>28</v>
          </cell>
          <cell r="F1122">
            <v>0</v>
          </cell>
          <cell r="G1122" t="str">
            <v>U</v>
          </cell>
          <cell r="H1122">
            <v>9</v>
          </cell>
          <cell r="I1122">
            <v>25</v>
          </cell>
          <cell r="J1122">
            <v>0</v>
          </cell>
          <cell r="K1122" t="str">
            <v>T</v>
          </cell>
          <cell r="L1122">
            <v>1</v>
          </cell>
          <cell r="M1122">
            <v>1</v>
          </cell>
        </row>
        <row r="1123">
          <cell r="B1123" t="str">
            <v>LIEGE</v>
          </cell>
          <cell r="C1123" t="str">
            <v>BELGIUM</v>
          </cell>
          <cell r="D1123">
            <v>50</v>
          </cell>
          <cell r="E1123">
            <v>38</v>
          </cell>
          <cell r="F1123">
            <v>0</v>
          </cell>
          <cell r="G1123" t="str">
            <v>U</v>
          </cell>
          <cell r="H1123">
            <v>5</v>
          </cell>
          <cell r="I1123">
            <v>27</v>
          </cell>
          <cell r="J1123">
            <v>0</v>
          </cell>
          <cell r="K1123" t="str">
            <v>T</v>
          </cell>
          <cell r="L1123">
            <v>1</v>
          </cell>
          <cell r="M1123">
            <v>1</v>
          </cell>
        </row>
        <row r="1124">
          <cell r="B1124" t="str">
            <v>LILLE</v>
          </cell>
          <cell r="C1124" t="str">
            <v>BELGIUM</v>
          </cell>
          <cell r="D1124">
            <v>50</v>
          </cell>
          <cell r="E1124">
            <v>38</v>
          </cell>
          <cell r="F1124">
            <v>0</v>
          </cell>
          <cell r="G1124" t="str">
            <v>U</v>
          </cell>
          <cell r="H1124">
            <v>3</v>
          </cell>
          <cell r="I1124">
            <v>3</v>
          </cell>
          <cell r="J1124">
            <v>0</v>
          </cell>
          <cell r="K1124" t="str">
            <v>T</v>
          </cell>
          <cell r="L1124">
            <v>3</v>
          </cell>
          <cell r="M1124">
            <v>1</v>
          </cell>
        </row>
        <row r="1125">
          <cell r="B1125" t="str">
            <v>LILLE</v>
          </cell>
          <cell r="C1125" t="str">
            <v>FRANCE</v>
          </cell>
          <cell r="D1125">
            <v>50</v>
          </cell>
          <cell r="E1125">
            <v>34</v>
          </cell>
          <cell r="F1125">
            <v>0</v>
          </cell>
          <cell r="G1125" t="str">
            <v>U</v>
          </cell>
          <cell r="H1125">
            <v>3</v>
          </cell>
          <cell r="I1125">
            <v>5</v>
          </cell>
          <cell r="J1125">
            <v>0</v>
          </cell>
          <cell r="K1125" t="str">
            <v>T</v>
          </cell>
          <cell r="L1125">
            <v>1</v>
          </cell>
          <cell r="M1125">
            <v>1</v>
          </cell>
        </row>
        <row r="1126">
          <cell r="B1126" t="str">
            <v>LILONGWE</v>
          </cell>
          <cell r="C1126" t="str">
            <v>MALAWI</v>
          </cell>
          <cell r="D1126">
            <v>13</v>
          </cell>
          <cell r="E1126">
            <v>58</v>
          </cell>
          <cell r="F1126">
            <v>0</v>
          </cell>
          <cell r="G1126" t="str">
            <v>S</v>
          </cell>
          <cell r="H1126">
            <v>33</v>
          </cell>
          <cell r="I1126">
            <v>42</v>
          </cell>
          <cell r="J1126">
            <v>0</v>
          </cell>
          <cell r="K1126" t="str">
            <v>T</v>
          </cell>
          <cell r="L1126">
            <v>2</v>
          </cell>
          <cell r="M1126">
            <v>1</v>
          </cell>
        </row>
        <row r="1127">
          <cell r="B1127" t="str">
            <v>LIMA</v>
          </cell>
          <cell r="C1127" t="str">
            <v>PERU</v>
          </cell>
          <cell r="D1127">
            <v>12</v>
          </cell>
          <cell r="E1127">
            <v>2</v>
          </cell>
          <cell r="F1127">
            <v>0</v>
          </cell>
          <cell r="G1127" t="str">
            <v>S</v>
          </cell>
          <cell r="H1127">
            <v>77</v>
          </cell>
          <cell r="I1127">
            <v>7</v>
          </cell>
          <cell r="J1127">
            <v>0</v>
          </cell>
          <cell r="K1127" t="str">
            <v>B</v>
          </cell>
          <cell r="L1127">
            <v>-5</v>
          </cell>
          <cell r="M1127">
            <v>1</v>
          </cell>
        </row>
        <row r="1128">
          <cell r="B1128" t="str">
            <v>LIMA</v>
          </cell>
          <cell r="C1128" t="str">
            <v>USA (OH)</v>
          </cell>
          <cell r="D1128">
            <v>40</v>
          </cell>
          <cell r="E1128">
            <v>43</v>
          </cell>
          <cell r="F1128">
            <v>0</v>
          </cell>
          <cell r="G1128" t="str">
            <v>U</v>
          </cell>
          <cell r="H1128">
            <v>84</v>
          </cell>
          <cell r="I1128">
            <v>2</v>
          </cell>
          <cell r="J1128">
            <v>0</v>
          </cell>
          <cell r="K1128" t="str">
            <v>B</v>
          </cell>
          <cell r="L1128">
            <v>-5</v>
          </cell>
          <cell r="M1128">
            <v>1</v>
          </cell>
        </row>
        <row r="1129">
          <cell r="B1129" t="str">
            <v>LIMESTONE</v>
          </cell>
          <cell r="C1129" t="str">
            <v>USA (ME)</v>
          </cell>
          <cell r="D1129">
            <v>46</v>
          </cell>
          <cell r="E1129">
            <v>57</v>
          </cell>
          <cell r="F1129">
            <v>0</v>
          </cell>
          <cell r="G1129" t="str">
            <v>U</v>
          </cell>
          <cell r="H1129">
            <v>67</v>
          </cell>
          <cell r="I1129">
            <v>53</v>
          </cell>
          <cell r="J1129">
            <v>0</v>
          </cell>
          <cell r="K1129" t="str">
            <v>B</v>
          </cell>
          <cell r="L1129">
            <v>-5</v>
          </cell>
          <cell r="M1129">
            <v>1</v>
          </cell>
        </row>
        <row r="1130">
          <cell r="B1130" t="str">
            <v>LIMOGES</v>
          </cell>
          <cell r="C1130" t="str">
            <v>FRANCE</v>
          </cell>
          <cell r="D1130">
            <v>45</v>
          </cell>
          <cell r="E1130">
            <v>52</v>
          </cell>
          <cell r="F1130">
            <v>0</v>
          </cell>
          <cell r="G1130" t="str">
            <v>U</v>
          </cell>
          <cell r="H1130">
            <v>1</v>
          </cell>
          <cell r="I1130">
            <v>11</v>
          </cell>
          <cell r="J1130">
            <v>0</v>
          </cell>
          <cell r="K1130" t="str">
            <v>T</v>
          </cell>
          <cell r="L1130">
            <v>1</v>
          </cell>
          <cell r="M1130">
            <v>1</v>
          </cell>
        </row>
        <row r="1131">
          <cell r="B1131" t="str">
            <v>LINCOLN</v>
          </cell>
          <cell r="C1131" t="str">
            <v>USA (NE)</v>
          </cell>
          <cell r="D1131">
            <v>40</v>
          </cell>
          <cell r="E1131">
            <v>51</v>
          </cell>
          <cell r="F1131">
            <v>0</v>
          </cell>
          <cell r="G1131" t="str">
            <v>U</v>
          </cell>
          <cell r="H1131">
            <v>96</v>
          </cell>
          <cell r="I1131">
            <v>46</v>
          </cell>
          <cell r="J1131">
            <v>0</v>
          </cell>
          <cell r="K1131" t="str">
            <v>B</v>
          </cell>
          <cell r="L1131">
            <v>-6</v>
          </cell>
          <cell r="M1131">
            <v>1</v>
          </cell>
        </row>
        <row r="1132">
          <cell r="B1132" t="str">
            <v>LINKOPING</v>
          </cell>
          <cell r="C1132" t="str">
            <v>SWEDEN</v>
          </cell>
          <cell r="D1132">
            <v>58</v>
          </cell>
          <cell r="E1132">
            <v>28</v>
          </cell>
          <cell r="F1132">
            <v>0</v>
          </cell>
          <cell r="G1132" t="str">
            <v>U</v>
          </cell>
          <cell r="H1132">
            <v>13</v>
          </cell>
          <cell r="I1132">
            <v>11</v>
          </cell>
          <cell r="J1132">
            <v>0</v>
          </cell>
          <cell r="K1132" t="str">
            <v>T</v>
          </cell>
          <cell r="L1132">
            <v>1</v>
          </cell>
          <cell r="M1132">
            <v>1</v>
          </cell>
        </row>
        <row r="1133">
          <cell r="B1133" t="str">
            <v>LINZ</v>
          </cell>
          <cell r="C1133" t="str">
            <v>AUSTRIA</v>
          </cell>
          <cell r="D1133">
            <v>48</v>
          </cell>
          <cell r="E1133">
            <v>14</v>
          </cell>
          <cell r="F1133">
            <v>0</v>
          </cell>
          <cell r="G1133" t="str">
            <v>U</v>
          </cell>
          <cell r="H1133">
            <v>14</v>
          </cell>
          <cell r="I1133">
            <v>12</v>
          </cell>
          <cell r="J1133">
            <v>0</v>
          </cell>
          <cell r="K1133" t="str">
            <v>T</v>
          </cell>
          <cell r="L1133">
            <v>1</v>
          </cell>
          <cell r="M1133">
            <v>1</v>
          </cell>
        </row>
        <row r="1134">
          <cell r="B1134" t="str">
            <v>LISBON</v>
          </cell>
          <cell r="C1134" t="str">
            <v>PORTUGAL</v>
          </cell>
          <cell r="D1134">
            <v>38</v>
          </cell>
          <cell r="E1134">
            <v>47</v>
          </cell>
          <cell r="F1134">
            <v>0</v>
          </cell>
          <cell r="G1134" t="str">
            <v>U</v>
          </cell>
          <cell r="H1134">
            <v>9</v>
          </cell>
          <cell r="I1134">
            <v>8</v>
          </cell>
          <cell r="J1134">
            <v>0</v>
          </cell>
          <cell r="K1134" t="str">
            <v>B</v>
          </cell>
          <cell r="L1134">
            <v>1</v>
          </cell>
          <cell r="M1134">
            <v>1</v>
          </cell>
        </row>
        <row r="1135">
          <cell r="B1135" t="str">
            <v>LITTLE ROCK</v>
          </cell>
          <cell r="C1135" t="str">
            <v>USA (AR)</v>
          </cell>
          <cell r="D1135">
            <v>34</v>
          </cell>
          <cell r="E1135">
            <v>44</v>
          </cell>
          <cell r="F1135">
            <v>0</v>
          </cell>
          <cell r="G1135" t="str">
            <v>U</v>
          </cell>
          <cell r="H1135">
            <v>92</v>
          </cell>
          <cell r="I1135">
            <v>14</v>
          </cell>
          <cell r="J1135">
            <v>0</v>
          </cell>
          <cell r="K1135" t="str">
            <v>B</v>
          </cell>
          <cell r="L1135">
            <v>-6</v>
          </cell>
          <cell r="M1135">
            <v>1</v>
          </cell>
        </row>
        <row r="1136">
          <cell r="B1136" t="str">
            <v>LIVERPOOL</v>
          </cell>
          <cell r="C1136" t="str">
            <v>UK</v>
          </cell>
          <cell r="D1136">
            <v>53</v>
          </cell>
          <cell r="E1136">
            <v>20</v>
          </cell>
          <cell r="F1136">
            <v>0</v>
          </cell>
          <cell r="G1136" t="str">
            <v>U</v>
          </cell>
          <cell r="H1136">
            <v>2</v>
          </cell>
          <cell r="I1136">
            <v>52</v>
          </cell>
          <cell r="J1136">
            <v>0</v>
          </cell>
          <cell r="K1136" t="str">
            <v>B</v>
          </cell>
          <cell r="L1136">
            <v>0</v>
          </cell>
          <cell r="M1136">
            <v>1</v>
          </cell>
        </row>
        <row r="1137">
          <cell r="B1137" t="str">
            <v>LIVINGSTONE</v>
          </cell>
          <cell r="C1137" t="str">
            <v>ZAMBIA</v>
          </cell>
          <cell r="D1137">
            <v>17</v>
          </cell>
          <cell r="E1137">
            <v>49</v>
          </cell>
          <cell r="F1137">
            <v>0</v>
          </cell>
          <cell r="G1137" t="str">
            <v>S</v>
          </cell>
          <cell r="H1137">
            <v>25</v>
          </cell>
          <cell r="I1137">
            <v>49</v>
          </cell>
          <cell r="J1137">
            <v>0</v>
          </cell>
          <cell r="K1137" t="str">
            <v>T</v>
          </cell>
          <cell r="L1137">
            <v>2</v>
          </cell>
          <cell r="M1137">
            <v>1</v>
          </cell>
        </row>
        <row r="1138">
          <cell r="B1138" t="str">
            <v>LLOYDMINSTER</v>
          </cell>
          <cell r="C1138" t="str">
            <v>CANADA</v>
          </cell>
          <cell r="D1138">
            <v>53</v>
          </cell>
          <cell r="E1138">
            <v>18</v>
          </cell>
          <cell r="F1138">
            <v>0</v>
          </cell>
          <cell r="G1138" t="str">
            <v>U</v>
          </cell>
          <cell r="H1138">
            <v>110</v>
          </cell>
          <cell r="I1138">
            <v>5</v>
          </cell>
          <cell r="J1138">
            <v>0</v>
          </cell>
          <cell r="K1138" t="str">
            <v>B</v>
          </cell>
          <cell r="L1138">
            <v>-7</v>
          </cell>
          <cell r="M1138">
            <v>1</v>
          </cell>
        </row>
        <row r="1139">
          <cell r="B1139" t="str">
            <v>LOGAN</v>
          </cell>
          <cell r="C1139" t="str">
            <v>USA (UT)</v>
          </cell>
          <cell r="D1139">
            <v>41</v>
          </cell>
          <cell r="E1139">
            <v>47</v>
          </cell>
          <cell r="F1139">
            <v>0</v>
          </cell>
          <cell r="G1139" t="str">
            <v>U</v>
          </cell>
          <cell r="H1139">
            <v>111</v>
          </cell>
          <cell r="I1139">
            <v>51</v>
          </cell>
          <cell r="J1139">
            <v>0</v>
          </cell>
          <cell r="K1139" t="str">
            <v>B</v>
          </cell>
          <cell r="L1139">
            <v>-7</v>
          </cell>
          <cell r="M1139">
            <v>1</v>
          </cell>
        </row>
        <row r="1140">
          <cell r="B1140" t="str">
            <v>LOME</v>
          </cell>
          <cell r="C1140" t="str">
            <v>TOGO</v>
          </cell>
          <cell r="D1140">
            <v>6</v>
          </cell>
          <cell r="E1140">
            <v>10</v>
          </cell>
          <cell r="F1140">
            <v>0</v>
          </cell>
          <cell r="G1140" t="str">
            <v>U</v>
          </cell>
          <cell r="H1140">
            <v>1</v>
          </cell>
          <cell r="I1140">
            <v>15</v>
          </cell>
          <cell r="J1140">
            <v>0</v>
          </cell>
          <cell r="K1140" t="str">
            <v>T</v>
          </cell>
          <cell r="L1140">
            <v>0</v>
          </cell>
          <cell r="M1140">
            <v>1</v>
          </cell>
        </row>
        <row r="1141">
          <cell r="B1141" t="str">
            <v>LOMPOC</v>
          </cell>
          <cell r="C1141" t="str">
            <v>USA (CA)</v>
          </cell>
          <cell r="D1141">
            <v>34</v>
          </cell>
          <cell r="E1141">
            <v>44</v>
          </cell>
          <cell r="F1141">
            <v>0</v>
          </cell>
          <cell r="G1141" t="str">
            <v>U</v>
          </cell>
          <cell r="H1141">
            <v>120</v>
          </cell>
          <cell r="I1141">
            <v>35</v>
          </cell>
          <cell r="J1141">
            <v>0</v>
          </cell>
          <cell r="K1141" t="str">
            <v>B</v>
          </cell>
          <cell r="L1141">
            <v>-8</v>
          </cell>
          <cell r="M1141">
            <v>1</v>
          </cell>
        </row>
        <row r="1142">
          <cell r="B1142" t="str">
            <v>LONDON</v>
          </cell>
          <cell r="C1142" t="str">
            <v>CANADA</v>
          </cell>
          <cell r="D1142">
            <v>43</v>
          </cell>
          <cell r="E1142">
            <v>2</v>
          </cell>
          <cell r="F1142">
            <v>0</v>
          </cell>
          <cell r="G1142" t="str">
            <v>U</v>
          </cell>
          <cell r="H1142">
            <v>81</v>
          </cell>
          <cell r="I1142">
            <v>9</v>
          </cell>
          <cell r="J1142">
            <v>0</v>
          </cell>
          <cell r="K1142" t="str">
            <v>B</v>
          </cell>
          <cell r="L1142">
            <v>-5</v>
          </cell>
          <cell r="M1142">
            <v>1</v>
          </cell>
        </row>
        <row r="1143">
          <cell r="B1143" t="str">
            <v>LONDON</v>
          </cell>
          <cell r="C1143" t="str">
            <v>UK</v>
          </cell>
          <cell r="D1143">
            <v>51</v>
          </cell>
          <cell r="E1143">
            <v>9</v>
          </cell>
          <cell r="F1143">
            <v>0</v>
          </cell>
          <cell r="G1143" t="str">
            <v>U</v>
          </cell>
          <cell r="H1143">
            <v>0</v>
          </cell>
          <cell r="I1143">
            <v>12</v>
          </cell>
          <cell r="J1143">
            <v>0</v>
          </cell>
          <cell r="K1143" t="str">
            <v>B</v>
          </cell>
          <cell r="L1143">
            <v>0</v>
          </cell>
          <cell r="M1143">
            <v>1</v>
          </cell>
        </row>
        <row r="1144">
          <cell r="B1144" t="str">
            <v>LONDON</v>
          </cell>
          <cell r="C1144" t="str">
            <v>USA (KY)</v>
          </cell>
          <cell r="D1144">
            <v>37</v>
          </cell>
          <cell r="E1144">
            <v>5</v>
          </cell>
          <cell r="F1144">
            <v>0</v>
          </cell>
          <cell r="G1144" t="str">
            <v>U</v>
          </cell>
          <cell r="H1144">
            <v>84</v>
          </cell>
          <cell r="I1144">
            <v>5</v>
          </cell>
          <cell r="J1144">
            <v>0</v>
          </cell>
          <cell r="K1144" t="str">
            <v>B</v>
          </cell>
          <cell r="L1144">
            <v>-5</v>
          </cell>
          <cell r="M1144">
            <v>1</v>
          </cell>
        </row>
        <row r="1145">
          <cell r="B1145" t="str">
            <v>LONDRINA</v>
          </cell>
          <cell r="C1145" t="str">
            <v>BRAZIL</v>
          </cell>
          <cell r="D1145">
            <v>23</v>
          </cell>
          <cell r="E1145">
            <v>20</v>
          </cell>
          <cell r="F1145">
            <v>0</v>
          </cell>
          <cell r="G1145" t="str">
            <v>S</v>
          </cell>
          <cell r="H1145">
            <v>51</v>
          </cell>
          <cell r="I1145">
            <v>8</v>
          </cell>
          <cell r="J1145">
            <v>0</v>
          </cell>
          <cell r="K1145" t="str">
            <v>B</v>
          </cell>
          <cell r="L1145">
            <v>-3</v>
          </cell>
          <cell r="M1145">
            <v>1</v>
          </cell>
        </row>
        <row r="1146">
          <cell r="B1146" t="str">
            <v>LONG BEACH</v>
          </cell>
          <cell r="C1146" t="str">
            <v>USA (CA)</v>
          </cell>
          <cell r="D1146">
            <v>33</v>
          </cell>
          <cell r="E1146">
            <v>49</v>
          </cell>
          <cell r="F1146">
            <v>0</v>
          </cell>
          <cell r="G1146" t="str">
            <v>U</v>
          </cell>
          <cell r="H1146">
            <v>118</v>
          </cell>
          <cell r="I1146">
            <v>9</v>
          </cell>
          <cell r="J1146">
            <v>0</v>
          </cell>
          <cell r="K1146" t="str">
            <v>B</v>
          </cell>
          <cell r="L1146">
            <v>-8</v>
          </cell>
          <cell r="M1146">
            <v>1</v>
          </cell>
        </row>
        <row r="1147">
          <cell r="B1147" t="str">
            <v>LONGVIEW</v>
          </cell>
          <cell r="C1147" t="str">
            <v>USA (TX)</v>
          </cell>
          <cell r="D1147">
            <v>32</v>
          </cell>
          <cell r="E1147">
            <v>23</v>
          </cell>
          <cell r="F1147">
            <v>0</v>
          </cell>
          <cell r="G1147" t="str">
            <v>U</v>
          </cell>
          <cell r="H1147">
            <v>94</v>
          </cell>
          <cell r="I1147">
            <v>43</v>
          </cell>
          <cell r="J1147">
            <v>0</v>
          </cell>
          <cell r="K1147" t="str">
            <v>B</v>
          </cell>
          <cell r="L1147">
            <v>-6</v>
          </cell>
          <cell r="M1147">
            <v>1</v>
          </cell>
        </row>
        <row r="1148">
          <cell r="B1148" t="str">
            <v>LONGYEARBYEN</v>
          </cell>
          <cell r="C1148" t="str">
            <v>NORWAY</v>
          </cell>
          <cell r="D1148">
            <v>78</v>
          </cell>
          <cell r="E1148">
            <v>13</v>
          </cell>
          <cell r="F1148">
            <v>0</v>
          </cell>
          <cell r="G1148" t="str">
            <v>U</v>
          </cell>
          <cell r="H1148">
            <v>15</v>
          </cell>
          <cell r="I1148">
            <v>48</v>
          </cell>
          <cell r="J1148">
            <v>0</v>
          </cell>
          <cell r="K1148" t="str">
            <v>T</v>
          </cell>
          <cell r="L1148">
            <v>1</v>
          </cell>
          <cell r="M1148">
            <v>1</v>
          </cell>
        </row>
        <row r="1149">
          <cell r="B1149" t="str">
            <v>LOS ANGELES</v>
          </cell>
          <cell r="C1149" t="str">
            <v>USA (CA)</v>
          </cell>
          <cell r="D1149">
            <v>34</v>
          </cell>
          <cell r="E1149">
            <v>10</v>
          </cell>
          <cell r="F1149">
            <v>0</v>
          </cell>
          <cell r="G1149" t="str">
            <v>U</v>
          </cell>
          <cell r="H1149">
            <v>118</v>
          </cell>
          <cell r="I1149">
            <v>28</v>
          </cell>
          <cell r="J1149">
            <v>0</v>
          </cell>
          <cell r="K1149" t="str">
            <v>B</v>
          </cell>
          <cell r="L1149">
            <v>-8</v>
          </cell>
          <cell r="M1149">
            <v>1</v>
          </cell>
        </row>
        <row r="1150">
          <cell r="B1150" t="str">
            <v>LOUISVILLE</v>
          </cell>
          <cell r="C1150" t="str">
            <v>USA (KY)</v>
          </cell>
          <cell r="D1150">
            <v>38</v>
          </cell>
          <cell r="E1150">
            <v>14</v>
          </cell>
          <cell r="F1150">
            <v>0</v>
          </cell>
          <cell r="G1150" t="str">
            <v>U</v>
          </cell>
          <cell r="H1150">
            <v>85</v>
          </cell>
          <cell r="I1150">
            <v>40</v>
          </cell>
          <cell r="J1150">
            <v>0</v>
          </cell>
          <cell r="K1150" t="str">
            <v>B</v>
          </cell>
          <cell r="L1150">
            <v>-5</v>
          </cell>
          <cell r="M1150">
            <v>1</v>
          </cell>
        </row>
        <row r="1151">
          <cell r="B1151" t="str">
            <v>LOURDES</v>
          </cell>
          <cell r="C1151" t="str">
            <v>FRANCE</v>
          </cell>
          <cell r="D1151">
            <v>43</v>
          </cell>
          <cell r="E1151">
            <v>11</v>
          </cell>
          <cell r="F1151">
            <v>0</v>
          </cell>
          <cell r="G1151" t="str">
            <v>U</v>
          </cell>
          <cell r="H1151">
            <v>0</v>
          </cell>
          <cell r="I1151">
            <v>0</v>
          </cell>
          <cell r="J1151">
            <v>0</v>
          </cell>
          <cell r="K1151" t="str">
            <v>B</v>
          </cell>
          <cell r="L1151">
            <v>1</v>
          </cell>
          <cell r="M1151">
            <v>1</v>
          </cell>
        </row>
        <row r="1152">
          <cell r="B1152" t="str">
            <v>LOVELOCK</v>
          </cell>
          <cell r="C1152" t="str">
            <v>USA (NV)</v>
          </cell>
          <cell r="D1152">
            <v>40</v>
          </cell>
          <cell r="E1152">
            <v>4</v>
          </cell>
          <cell r="F1152">
            <v>0</v>
          </cell>
          <cell r="G1152" t="str">
            <v>U</v>
          </cell>
          <cell r="H1152">
            <v>118</v>
          </cell>
          <cell r="I1152">
            <v>34</v>
          </cell>
          <cell r="J1152">
            <v>0</v>
          </cell>
          <cell r="K1152" t="str">
            <v>B</v>
          </cell>
          <cell r="L1152">
            <v>-8</v>
          </cell>
          <cell r="M1152">
            <v>1</v>
          </cell>
        </row>
        <row r="1153">
          <cell r="B1153" t="str">
            <v>LUANDA</v>
          </cell>
          <cell r="C1153" t="str">
            <v>ANGOLA</v>
          </cell>
          <cell r="D1153">
            <v>8</v>
          </cell>
          <cell r="E1153">
            <v>51</v>
          </cell>
          <cell r="F1153">
            <v>0</v>
          </cell>
          <cell r="G1153" t="str">
            <v>S</v>
          </cell>
          <cell r="H1153">
            <v>13</v>
          </cell>
          <cell r="I1153">
            <v>14</v>
          </cell>
          <cell r="J1153">
            <v>0</v>
          </cell>
          <cell r="K1153" t="str">
            <v>T</v>
          </cell>
          <cell r="L1153">
            <v>1</v>
          </cell>
          <cell r="M1153">
            <v>1</v>
          </cell>
        </row>
        <row r="1154">
          <cell r="B1154" t="str">
            <v>LUBBOCK</v>
          </cell>
          <cell r="C1154" t="str">
            <v>USA (TX)</v>
          </cell>
          <cell r="D1154">
            <v>33</v>
          </cell>
          <cell r="E1154">
            <v>40</v>
          </cell>
          <cell r="F1154">
            <v>0</v>
          </cell>
          <cell r="G1154" t="str">
            <v>U</v>
          </cell>
          <cell r="H1154">
            <v>101</v>
          </cell>
          <cell r="I1154">
            <v>49</v>
          </cell>
          <cell r="J1154">
            <v>0</v>
          </cell>
          <cell r="K1154" t="str">
            <v>B</v>
          </cell>
          <cell r="L1154">
            <v>-6</v>
          </cell>
          <cell r="M1154">
            <v>1</v>
          </cell>
        </row>
        <row r="1155">
          <cell r="B1155" t="str">
            <v>LUBUK LINGGAU</v>
          </cell>
          <cell r="C1155" t="str">
            <v>INDONESIA</v>
          </cell>
          <cell r="D1155">
            <v>3</v>
          </cell>
          <cell r="E1155">
            <v>17</v>
          </cell>
          <cell r="F1155">
            <v>0</v>
          </cell>
          <cell r="G1155" t="str">
            <v>S</v>
          </cell>
          <cell r="H1155">
            <v>102</v>
          </cell>
          <cell r="I1155">
            <v>54</v>
          </cell>
          <cell r="J1155">
            <v>0</v>
          </cell>
          <cell r="K1155" t="str">
            <v>T</v>
          </cell>
          <cell r="L1155">
            <v>7</v>
          </cell>
          <cell r="M1155">
            <v>10</v>
          </cell>
        </row>
        <row r="1156">
          <cell r="B1156" t="str">
            <v>LUBUK SIKAPING</v>
          </cell>
          <cell r="C1156" t="str">
            <v>INDONESIA</v>
          </cell>
          <cell r="D1156">
            <v>0</v>
          </cell>
          <cell r="E1156">
            <v>5</v>
          </cell>
          <cell r="F1156">
            <v>0</v>
          </cell>
          <cell r="G1156" t="str">
            <v>U</v>
          </cell>
          <cell r="H1156">
            <v>100</v>
          </cell>
          <cell r="I1156">
            <v>10</v>
          </cell>
          <cell r="J1156">
            <v>0</v>
          </cell>
          <cell r="K1156" t="str">
            <v>T</v>
          </cell>
          <cell r="L1156">
            <v>7</v>
          </cell>
          <cell r="M1156">
            <v>10</v>
          </cell>
        </row>
        <row r="1157">
          <cell r="B1157" t="str">
            <v>LUBUMBASHI</v>
          </cell>
          <cell r="C1157" t="str">
            <v>ZAIRE</v>
          </cell>
          <cell r="D1157">
            <v>11</v>
          </cell>
          <cell r="E1157">
            <v>35</v>
          </cell>
          <cell r="F1157">
            <v>0</v>
          </cell>
          <cell r="G1157" t="str">
            <v>S</v>
          </cell>
          <cell r="H1157">
            <v>27</v>
          </cell>
          <cell r="I1157">
            <v>32</v>
          </cell>
          <cell r="J1157">
            <v>0</v>
          </cell>
          <cell r="K1157" t="str">
            <v>T</v>
          </cell>
          <cell r="L1157">
            <v>1</v>
          </cell>
          <cell r="M1157">
            <v>1</v>
          </cell>
        </row>
        <row r="1158">
          <cell r="B1158" t="str">
            <v>LUCKNOW</v>
          </cell>
          <cell r="C1158" t="str">
            <v>INDIA</v>
          </cell>
          <cell r="D1158">
            <v>26</v>
          </cell>
          <cell r="E1158">
            <v>46</v>
          </cell>
          <cell r="F1158">
            <v>0</v>
          </cell>
          <cell r="G1158" t="str">
            <v>U</v>
          </cell>
          <cell r="H1158">
            <v>80</v>
          </cell>
          <cell r="I1158">
            <v>53</v>
          </cell>
          <cell r="J1158">
            <v>0</v>
          </cell>
          <cell r="K1158" t="str">
            <v>T</v>
          </cell>
          <cell r="L1158">
            <v>5</v>
          </cell>
          <cell r="M1158">
            <v>1</v>
          </cell>
        </row>
        <row r="1159">
          <cell r="B1159" t="str">
            <v>LUDINGTON</v>
          </cell>
          <cell r="C1159" t="str">
            <v>USA (MI)</v>
          </cell>
          <cell r="D1159">
            <v>43</v>
          </cell>
          <cell r="E1159">
            <v>58</v>
          </cell>
          <cell r="F1159">
            <v>0</v>
          </cell>
          <cell r="G1159" t="str">
            <v>U</v>
          </cell>
          <cell r="H1159">
            <v>86</v>
          </cell>
          <cell r="I1159">
            <v>25</v>
          </cell>
          <cell r="J1159">
            <v>0</v>
          </cell>
          <cell r="K1159" t="str">
            <v>B</v>
          </cell>
          <cell r="L1159">
            <v>-5</v>
          </cell>
          <cell r="M1159">
            <v>1</v>
          </cell>
        </row>
        <row r="1160">
          <cell r="B1160" t="str">
            <v>LUFKIN</v>
          </cell>
          <cell r="C1160" t="str">
            <v>USA (TX)</v>
          </cell>
          <cell r="D1160">
            <v>31</v>
          </cell>
          <cell r="E1160">
            <v>14</v>
          </cell>
          <cell r="F1160">
            <v>0</v>
          </cell>
          <cell r="G1160" t="str">
            <v>U</v>
          </cell>
          <cell r="H1160">
            <v>94</v>
          </cell>
          <cell r="I1160">
            <v>45</v>
          </cell>
          <cell r="J1160">
            <v>0</v>
          </cell>
          <cell r="K1160" t="str">
            <v>B</v>
          </cell>
          <cell r="L1160">
            <v>-6</v>
          </cell>
          <cell r="M1160">
            <v>1</v>
          </cell>
        </row>
        <row r="1161">
          <cell r="B1161" t="str">
            <v>LUGANO</v>
          </cell>
          <cell r="C1161" t="str">
            <v>SWITZERLAND</v>
          </cell>
          <cell r="D1161">
            <v>46</v>
          </cell>
          <cell r="E1161">
            <v>0</v>
          </cell>
          <cell r="F1161">
            <v>0</v>
          </cell>
          <cell r="G1161" t="str">
            <v>U</v>
          </cell>
          <cell r="H1161">
            <v>8</v>
          </cell>
          <cell r="I1161">
            <v>55</v>
          </cell>
          <cell r="J1161">
            <v>0</v>
          </cell>
          <cell r="K1161" t="str">
            <v>T</v>
          </cell>
          <cell r="L1161">
            <v>1</v>
          </cell>
          <cell r="M1161">
            <v>1</v>
          </cell>
        </row>
        <row r="1162">
          <cell r="B1162" t="str">
            <v>LULEA</v>
          </cell>
          <cell r="C1162" t="str">
            <v>SWEDEN</v>
          </cell>
          <cell r="D1162">
            <v>65</v>
          </cell>
          <cell r="E1162">
            <v>33</v>
          </cell>
          <cell r="F1162">
            <v>0</v>
          </cell>
          <cell r="G1162" t="str">
            <v>U</v>
          </cell>
          <cell r="H1162">
            <v>22</v>
          </cell>
          <cell r="I1162">
            <v>8</v>
          </cell>
          <cell r="J1162">
            <v>0</v>
          </cell>
          <cell r="K1162" t="str">
            <v>T</v>
          </cell>
          <cell r="L1162">
            <v>1</v>
          </cell>
          <cell r="M1162">
            <v>1</v>
          </cell>
        </row>
        <row r="1163">
          <cell r="B1163" t="str">
            <v>LUMAJANG</v>
          </cell>
          <cell r="C1163" t="str">
            <v>INDONESIA</v>
          </cell>
          <cell r="D1163">
            <v>8</v>
          </cell>
          <cell r="E1163">
            <v>8</v>
          </cell>
          <cell r="F1163">
            <v>0</v>
          </cell>
          <cell r="G1163" t="str">
            <v>S</v>
          </cell>
          <cell r="H1163">
            <v>113</v>
          </cell>
          <cell r="I1163">
            <v>14</v>
          </cell>
          <cell r="J1163">
            <v>0</v>
          </cell>
          <cell r="K1163" t="str">
            <v>T</v>
          </cell>
          <cell r="L1163">
            <v>7</v>
          </cell>
          <cell r="M1163">
            <v>10</v>
          </cell>
        </row>
        <row r="1164">
          <cell r="B1164" t="str">
            <v>LUMBERTON</v>
          </cell>
          <cell r="C1164" t="str">
            <v>USA (NC)</v>
          </cell>
          <cell r="D1164">
            <v>34</v>
          </cell>
          <cell r="E1164">
            <v>37</v>
          </cell>
          <cell r="F1164">
            <v>0</v>
          </cell>
          <cell r="G1164" t="str">
            <v>U</v>
          </cell>
          <cell r="H1164">
            <v>79</v>
          </cell>
          <cell r="I1164">
            <v>3</v>
          </cell>
          <cell r="J1164">
            <v>0</v>
          </cell>
          <cell r="K1164" t="str">
            <v>B</v>
          </cell>
          <cell r="L1164">
            <v>-5</v>
          </cell>
          <cell r="M1164">
            <v>1</v>
          </cell>
        </row>
        <row r="1165">
          <cell r="B1165" t="str">
            <v>LUSAKA</v>
          </cell>
          <cell r="C1165" t="str">
            <v>ZAMBIA</v>
          </cell>
          <cell r="D1165">
            <v>15</v>
          </cell>
          <cell r="E1165">
            <v>20</v>
          </cell>
          <cell r="F1165">
            <v>0</v>
          </cell>
          <cell r="G1165" t="str">
            <v>S</v>
          </cell>
          <cell r="H1165">
            <v>28</v>
          </cell>
          <cell r="I1165">
            <v>27</v>
          </cell>
          <cell r="J1165">
            <v>0</v>
          </cell>
          <cell r="K1165" t="str">
            <v>T</v>
          </cell>
          <cell r="L1165">
            <v>2</v>
          </cell>
          <cell r="M1165">
            <v>1</v>
          </cell>
        </row>
        <row r="1166">
          <cell r="B1166" t="str">
            <v>LUTON</v>
          </cell>
          <cell r="C1166" t="str">
            <v>UK</v>
          </cell>
          <cell r="D1166">
            <v>51</v>
          </cell>
          <cell r="E1166">
            <v>52</v>
          </cell>
          <cell r="F1166">
            <v>0</v>
          </cell>
          <cell r="G1166" t="str">
            <v>U</v>
          </cell>
          <cell r="H1166">
            <v>0</v>
          </cell>
          <cell r="I1166">
            <v>22</v>
          </cell>
          <cell r="J1166">
            <v>0</v>
          </cell>
          <cell r="K1166" t="str">
            <v>B</v>
          </cell>
          <cell r="L1166">
            <v>0</v>
          </cell>
          <cell r="M1166">
            <v>1</v>
          </cell>
        </row>
        <row r="1167">
          <cell r="B1167" t="str">
            <v>LUWUK</v>
          </cell>
          <cell r="C1167" t="str">
            <v>INDONESIA</v>
          </cell>
          <cell r="D1167">
            <v>0</v>
          </cell>
          <cell r="E1167">
            <v>55</v>
          </cell>
          <cell r="F1167">
            <v>0</v>
          </cell>
          <cell r="G1167" t="str">
            <v>S</v>
          </cell>
          <cell r="H1167">
            <v>122</v>
          </cell>
          <cell r="I1167">
            <v>49</v>
          </cell>
          <cell r="J1167">
            <v>0</v>
          </cell>
          <cell r="K1167" t="str">
            <v>T</v>
          </cell>
          <cell r="L1167">
            <v>8</v>
          </cell>
          <cell r="M1167">
            <v>10</v>
          </cell>
        </row>
        <row r="1168">
          <cell r="B1168" t="str">
            <v>LUXEMBOURG</v>
          </cell>
          <cell r="C1168" t="str">
            <v>LUXEMBOURG</v>
          </cell>
          <cell r="D1168">
            <v>49</v>
          </cell>
          <cell r="E1168">
            <v>38</v>
          </cell>
          <cell r="F1168">
            <v>0</v>
          </cell>
          <cell r="G1168" t="str">
            <v>U</v>
          </cell>
          <cell r="H1168">
            <v>6</v>
          </cell>
          <cell r="I1168">
            <v>12</v>
          </cell>
          <cell r="J1168">
            <v>0</v>
          </cell>
          <cell r="K1168" t="str">
            <v>T</v>
          </cell>
          <cell r="L1168">
            <v>1</v>
          </cell>
          <cell r="M1168">
            <v>1</v>
          </cell>
        </row>
        <row r="1169">
          <cell r="B1169" t="str">
            <v>LUXOR</v>
          </cell>
          <cell r="C1169" t="str">
            <v>EGYPT</v>
          </cell>
          <cell r="D1169">
            <v>25</v>
          </cell>
          <cell r="E1169">
            <v>40</v>
          </cell>
          <cell r="F1169">
            <v>0</v>
          </cell>
          <cell r="G1169" t="str">
            <v>U</v>
          </cell>
          <cell r="H1169">
            <v>32</v>
          </cell>
          <cell r="I1169">
            <v>42</v>
          </cell>
          <cell r="J1169">
            <v>0</v>
          </cell>
          <cell r="K1169" t="str">
            <v>T</v>
          </cell>
          <cell r="L1169">
            <v>2</v>
          </cell>
          <cell r="M1169">
            <v>1</v>
          </cell>
        </row>
        <row r="1170">
          <cell r="B1170" t="str">
            <v>LUZON ISLAND</v>
          </cell>
          <cell r="C1170" t="str">
            <v>PHILIPPINES</v>
          </cell>
          <cell r="D1170">
            <v>14</v>
          </cell>
          <cell r="E1170">
            <v>48</v>
          </cell>
          <cell r="F1170">
            <v>0</v>
          </cell>
          <cell r="G1170" t="str">
            <v>U</v>
          </cell>
          <cell r="H1170">
            <v>120</v>
          </cell>
          <cell r="I1170">
            <v>16</v>
          </cell>
          <cell r="J1170">
            <v>0</v>
          </cell>
          <cell r="K1170" t="str">
            <v>T</v>
          </cell>
          <cell r="L1170">
            <v>8</v>
          </cell>
          <cell r="M1170">
            <v>1</v>
          </cell>
        </row>
        <row r="1171">
          <cell r="B1171" t="str">
            <v>LYNCHBURG</v>
          </cell>
          <cell r="C1171" t="str">
            <v>USA (VA)</v>
          </cell>
          <cell r="D1171">
            <v>37</v>
          </cell>
          <cell r="E1171">
            <v>20</v>
          </cell>
          <cell r="F1171">
            <v>0</v>
          </cell>
          <cell r="G1171" t="str">
            <v>U</v>
          </cell>
          <cell r="H1171">
            <v>79</v>
          </cell>
          <cell r="I1171">
            <v>12</v>
          </cell>
          <cell r="J1171">
            <v>0</v>
          </cell>
          <cell r="K1171" t="str">
            <v>B</v>
          </cell>
          <cell r="L1171">
            <v>-5</v>
          </cell>
          <cell r="M1171">
            <v>1</v>
          </cell>
        </row>
        <row r="1172">
          <cell r="B1172" t="str">
            <v>LYNEHAM</v>
          </cell>
          <cell r="C1172" t="str">
            <v>UK</v>
          </cell>
          <cell r="D1172">
            <v>51</v>
          </cell>
          <cell r="E1172">
            <v>30</v>
          </cell>
          <cell r="F1172">
            <v>0</v>
          </cell>
          <cell r="G1172" t="str">
            <v>U</v>
          </cell>
          <cell r="H1172">
            <v>1</v>
          </cell>
          <cell r="I1172">
            <v>59</v>
          </cell>
          <cell r="J1172">
            <v>0</v>
          </cell>
          <cell r="K1172" t="str">
            <v>B</v>
          </cell>
          <cell r="L1172">
            <v>0</v>
          </cell>
          <cell r="M1172">
            <v>1</v>
          </cell>
        </row>
        <row r="1173">
          <cell r="B1173" t="str">
            <v>LYON</v>
          </cell>
          <cell r="C1173" t="str">
            <v>FRANCE</v>
          </cell>
          <cell r="D1173">
            <v>45</v>
          </cell>
          <cell r="E1173">
            <v>44</v>
          </cell>
          <cell r="F1173">
            <v>0</v>
          </cell>
          <cell r="G1173" t="str">
            <v>U</v>
          </cell>
          <cell r="H1173">
            <v>5</v>
          </cell>
          <cell r="I1173">
            <v>5</v>
          </cell>
          <cell r="J1173">
            <v>0</v>
          </cell>
          <cell r="K1173" t="str">
            <v>T</v>
          </cell>
          <cell r="L1173">
            <v>1</v>
          </cell>
          <cell r="M1173">
            <v>1</v>
          </cell>
        </row>
        <row r="1174">
          <cell r="B1174" t="str">
            <v>MAAN</v>
          </cell>
          <cell r="C1174" t="str">
            <v>JORDAN</v>
          </cell>
          <cell r="D1174">
            <v>30</v>
          </cell>
          <cell r="E1174">
            <v>12</v>
          </cell>
          <cell r="F1174">
            <v>30</v>
          </cell>
          <cell r="G1174" t="str">
            <v>U</v>
          </cell>
          <cell r="H1174">
            <v>35</v>
          </cell>
          <cell r="I1174">
            <v>44</v>
          </cell>
          <cell r="J1174">
            <v>0</v>
          </cell>
          <cell r="K1174" t="str">
            <v>T</v>
          </cell>
          <cell r="L1174">
            <v>2</v>
          </cell>
          <cell r="M1174">
            <v>1140</v>
          </cell>
        </row>
        <row r="1175">
          <cell r="B1175" t="str">
            <v>MAASTRICHT</v>
          </cell>
          <cell r="C1175" t="str">
            <v>NETHERLANDS</v>
          </cell>
          <cell r="D1175">
            <v>50</v>
          </cell>
          <cell r="E1175">
            <v>55</v>
          </cell>
          <cell r="F1175">
            <v>0</v>
          </cell>
          <cell r="G1175" t="str">
            <v>U</v>
          </cell>
          <cell r="H1175">
            <v>5</v>
          </cell>
          <cell r="I1175">
            <v>46</v>
          </cell>
          <cell r="J1175">
            <v>0</v>
          </cell>
          <cell r="K1175" t="str">
            <v>T</v>
          </cell>
          <cell r="L1175">
            <v>1</v>
          </cell>
          <cell r="M1175">
            <v>1</v>
          </cell>
        </row>
        <row r="1176">
          <cell r="B1176" t="str">
            <v>MACAPA</v>
          </cell>
          <cell r="C1176" t="str">
            <v>BRAZIL</v>
          </cell>
          <cell r="D1176">
            <v>0</v>
          </cell>
          <cell r="E1176">
            <v>3</v>
          </cell>
          <cell r="F1176">
            <v>0</v>
          </cell>
          <cell r="G1176" t="str">
            <v>U</v>
          </cell>
          <cell r="H1176">
            <v>51</v>
          </cell>
          <cell r="I1176">
            <v>4</v>
          </cell>
          <cell r="J1176">
            <v>0</v>
          </cell>
          <cell r="K1176" t="str">
            <v>B</v>
          </cell>
          <cell r="L1176">
            <v>-3</v>
          </cell>
          <cell r="M1176">
            <v>1</v>
          </cell>
        </row>
        <row r="1177">
          <cell r="B1177" t="str">
            <v>MACKAY</v>
          </cell>
          <cell r="C1177" t="str">
            <v>AUSTRALIA</v>
          </cell>
          <cell r="D1177">
            <v>21</v>
          </cell>
          <cell r="E1177">
            <v>10</v>
          </cell>
          <cell r="F1177">
            <v>0</v>
          </cell>
          <cell r="G1177" t="str">
            <v>S</v>
          </cell>
          <cell r="H1177">
            <v>149</v>
          </cell>
          <cell r="I1177">
            <v>11</v>
          </cell>
          <cell r="J1177">
            <v>0</v>
          </cell>
          <cell r="K1177" t="str">
            <v>T</v>
          </cell>
          <cell r="L1177">
            <v>10</v>
          </cell>
          <cell r="M1177">
            <v>1</v>
          </cell>
        </row>
        <row r="1178">
          <cell r="B1178" t="str">
            <v>MACON</v>
          </cell>
          <cell r="C1178" t="str">
            <v>USA (GA)</v>
          </cell>
          <cell r="D1178">
            <v>33</v>
          </cell>
          <cell r="E1178">
            <v>40</v>
          </cell>
          <cell r="F1178">
            <v>0</v>
          </cell>
          <cell r="G1178" t="str">
            <v>U</v>
          </cell>
          <cell r="H1178">
            <v>85</v>
          </cell>
          <cell r="I1178">
            <v>1</v>
          </cell>
          <cell r="J1178">
            <v>0</v>
          </cell>
          <cell r="K1178" t="str">
            <v>B</v>
          </cell>
          <cell r="L1178">
            <v>-5</v>
          </cell>
          <cell r="M1178">
            <v>1</v>
          </cell>
        </row>
        <row r="1179">
          <cell r="B1179" t="str">
            <v>MACTAN ISLAND</v>
          </cell>
          <cell r="C1179" t="str">
            <v>PHILIPPINES</v>
          </cell>
          <cell r="D1179">
            <v>10</v>
          </cell>
          <cell r="E1179">
            <v>19</v>
          </cell>
          <cell r="F1179">
            <v>0</v>
          </cell>
          <cell r="G1179" t="str">
            <v>U</v>
          </cell>
          <cell r="H1179">
            <v>123</v>
          </cell>
          <cell r="I1179">
            <v>59</v>
          </cell>
          <cell r="J1179">
            <v>0</v>
          </cell>
          <cell r="K1179" t="str">
            <v>T</v>
          </cell>
          <cell r="L1179">
            <v>8</v>
          </cell>
          <cell r="M1179">
            <v>1</v>
          </cell>
        </row>
        <row r="1180">
          <cell r="B1180" t="str">
            <v>MADABA</v>
          </cell>
          <cell r="C1180" t="str">
            <v>JORDAN</v>
          </cell>
          <cell r="D1180">
            <v>31</v>
          </cell>
          <cell r="E1180">
            <v>43</v>
          </cell>
          <cell r="F1180">
            <v>0</v>
          </cell>
          <cell r="G1180" t="str">
            <v>U</v>
          </cell>
          <cell r="H1180">
            <v>35</v>
          </cell>
          <cell r="I1180">
            <v>47</v>
          </cell>
          <cell r="J1180">
            <v>0</v>
          </cell>
          <cell r="K1180" t="str">
            <v>T</v>
          </cell>
          <cell r="L1180">
            <v>2</v>
          </cell>
          <cell r="M1180">
            <v>800</v>
          </cell>
        </row>
        <row r="1181">
          <cell r="B1181" t="str">
            <v>MADERA</v>
          </cell>
          <cell r="C1181" t="str">
            <v>USA (CA)</v>
          </cell>
          <cell r="D1181">
            <v>36</v>
          </cell>
          <cell r="E1181">
            <v>59</v>
          </cell>
          <cell r="F1181">
            <v>0</v>
          </cell>
          <cell r="G1181" t="str">
            <v>U</v>
          </cell>
          <cell r="H1181">
            <v>120</v>
          </cell>
          <cell r="I1181">
            <v>7</v>
          </cell>
          <cell r="J1181">
            <v>0</v>
          </cell>
          <cell r="K1181" t="str">
            <v>B</v>
          </cell>
          <cell r="L1181">
            <v>-8</v>
          </cell>
          <cell r="M1181">
            <v>1</v>
          </cell>
        </row>
        <row r="1182">
          <cell r="B1182" t="str">
            <v>MADINAH</v>
          </cell>
          <cell r="C1182" t="str">
            <v>SAUDI ARABIA</v>
          </cell>
          <cell r="D1182">
            <v>24</v>
          </cell>
          <cell r="E1182">
            <v>29</v>
          </cell>
          <cell r="F1182">
            <v>0</v>
          </cell>
          <cell r="G1182" t="str">
            <v>U</v>
          </cell>
          <cell r="H1182">
            <v>39</v>
          </cell>
          <cell r="I1182">
            <v>36</v>
          </cell>
          <cell r="J1182">
            <v>0</v>
          </cell>
          <cell r="K1182" t="str">
            <v>T</v>
          </cell>
          <cell r="L1182">
            <v>3</v>
          </cell>
          <cell r="M1182">
            <v>1</v>
          </cell>
        </row>
        <row r="1183">
          <cell r="B1183" t="str">
            <v>MADISON</v>
          </cell>
          <cell r="C1183" t="str">
            <v>USA (WI)</v>
          </cell>
          <cell r="D1183">
            <v>43</v>
          </cell>
          <cell r="E1183">
            <v>9</v>
          </cell>
          <cell r="F1183">
            <v>0</v>
          </cell>
          <cell r="G1183" t="str">
            <v>U</v>
          </cell>
          <cell r="H1183">
            <v>89</v>
          </cell>
          <cell r="I1183">
            <v>20</v>
          </cell>
          <cell r="J1183">
            <v>0</v>
          </cell>
          <cell r="K1183" t="str">
            <v>B</v>
          </cell>
          <cell r="L1183">
            <v>-6</v>
          </cell>
          <cell r="M1183">
            <v>1</v>
          </cell>
        </row>
        <row r="1184">
          <cell r="B1184" t="str">
            <v>MADIUN</v>
          </cell>
          <cell r="C1184" t="str">
            <v>INDONESIA</v>
          </cell>
          <cell r="D1184">
            <v>7</v>
          </cell>
          <cell r="E1184">
            <v>37</v>
          </cell>
          <cell r="F1184">
            <v>0</v>
          </cell>
          <cell r="G1184" t="str">
            <v>S</v>
          </cell>
          <cell r="H1184">
            <v>111</v>
          </cell>
          <cell r="I1184">
            <v>32</v>
          </cell>
          <cell r="J1184">
            <v>0</v>
          </cell>
          <cell r="K1184" t="str">
            <v>T</v>
          </cell>
          <cell r="L1184">
            <v>7</v>
          </cell>
          <cell r="M1184">
            <v>10</v>
          </cell>
        </row>
        <row r="1185">
          <cell r="B1185" t="str">
            <v>MADRAS</v>
          </cell>
          <cell r="C1185" t="str">
            <v>INDIA</v>
          </cell>
          <cell r="D1185">
            <v>12</v>
          </cell>
          <cell r="E1185">
            <v>60</v>
          </cell>
          <cell r="F1185">
            <v>0</v>
          </cell>
          <cell r="G1185" t="str">
            <v>U</v>
          </cell>
          <cell r="H1185">
            <v>80</v>
          </cell>
          <cell r="I1185">
            <v>11</v>
          </cell>
          <cell r="J1185">
            <v>0</v>
          </cell>
          <cell r="K1185" t="str">
            <v>T</v>
          </cell>
          <cell r="L1185">
            <v>5</v>
          </cell>
          <cell r="M1185">
            <v>1</v>
          </cell>
        </row>
        <row r="1186">
          <cell r="B1186" t="str">
            <v>MADRID</v>
          </cell>
          <cell r="C1186" t="str">
            <v>SPAIN</v>
          </cell>
          <cell r="D1186">
            <v>40</v>
          </cell>
          <cell r="E1186">
            <v>29</v>
          </cell>
          <cell r="F1186">
            <v>0</v>
          </cell>
          <cell r="G1186" t="str">
            <v>U</v>
          </cell>
          <cell r="H1186">
            <v>3</v>
          </cell>
          <cell r="I1186">
            <v>27</v>
          </cell>
          <cell r="J1186">
            <v>0</v>
          </cell>
          <cell r="K1186" t="str">
            <v>B</v>
          </cell>
          <cell r="L1186">
            <v>1</v>
          </cell>
          <cell r="M1186">
            <v>1</v>
          </cell>
        </row>
        <row r="1187">
          <cell r="B1187" t="str">
            <v>MAFRAQ</v>
          </cell>
          <cell r="C1187" t="str">
            <v>JORDAN</v>
          </cell>
          <cell r="D1187">
            <v>32</v>
          </cell>
          <cell r="E1187">
            <v>21</v>
          </cell>
          <cell r="F1187">
            <v>0</v>
          </cell>
          <cell r="G1187" t="str">
            <v>U</v>
          </cell>
          <cell r="H1187">
            <v>36</v>
          </cell>
          <cell r="I1187">
            <v>12</v>
          </cell>
          <cell r="J1187">
            <v>0</v>
          </cell>
          <cell r="K1187" t="str">
            <v>T</v>
          </cell>
          <cell r="L1187">
            <v>2</v>
          </cell>
          <cell r="M1187">
            <v>700</v>
          </cell>
        </row>
        <row r="1188">
          <cell r="B1188" t="str">
            <v>MAGDEBURG</v>
          </cell>
          <cell r="C1188" t="str">
            <v>GERMANY</v>
          </cell>
          <cell r="D1188">
            <v>52</v>
          </cell>
          <cell r="E1188">
            <v>8</v>
          </cell>
          <cell r="F1188">
            <v>0</v>
          </cell>
          <cell r="G1188" t="str">
            <v>U</v>
          </cell>
          <cell r="H1188">
            <v>11</v>
          </cell>
          <cell r="I1188">
            <v>37</v>
          </cell>
          <cell r="J1188">
            <v>0</v>
          </cell>
          <cell r="K1188" t="str">
            <v>T</v>
          </cell>
          <cell r="L1188">
            <v>1</v>
          </cell>
          <cell r="M1188">
            <v>1</v>
          </cell>
        </row>
        <row r="1189">
          <cell r="B1189" t="str">
            <v>MAGETAN</v>
          </cell>
          <cell r="C1189" t="str">
            <v>INDONESIA</v>
          </cell>
          <cell r="D1189">
            <v>7</v>
          </cell>
          <cell r="E1189">
            <v>38</v>
          </cell>
          <cell r="F1189">
            <v>0</v>
          </cell>
          <cell r="G1189" t="str">
            <v>S</v>
          </cell>
          <cell r="H1189">
            <v>111</v>
          </cell>
          <cell r="I1189">
            <v>21</v>
          </cell>
          <cell r="J1189">
            <v>0</v>
          </cell>
          <cell r="K1189" t="str">
            <v>T</v>
          </cell>
          <cell r="L1189">
            <v>7</v>
          </cell>
          <cell r="M1189">
            <v>10</v>
          </cell>
        </row>
        <row r="1190">
          <cell r="B1190" t="str">
            <v>MAHON</v>
          </cell>
          <cell r="C1190" t="str">
            <v>SPAIN</v>
          </cell>
          <cell r="D1190">
            <v>39</v>
          </cell>
          <cell r="E1190">
            <v>52</v>
          </cell>
          <cell r="F1190">
            <v>0</v>
          </cell>
          <cell r="G1190" t="str">
            <v>U</v>
          </cell>
          <cell r="H1190">
            <v>4</v>
          </cell>
          <cell r="I1190">
            <v>13</v>
          </cell>
          <cell r="J1190">
            <v>0</v>
          </cell>
          <cell r="K1190" t="str">
            <v>T</v>
          </cell>
          <cell r="L1190">
            <v>1</v>
          </cell>
          <cell r="M1190">
            <v>1</v>
          </cell>
        </row>
        <row r="1191">
          <cell r="B1191" t="str">
            <v>MAIDUGURI</v>
          </cell>
          <cell r="C1191" t="str">
            <v>NIGERIA</v>
          </cell>
          <cell r="D1191">
            <v>11</v>
          </cell>
          <cell r="E1191">
            <v>51</v>
          </cell>
          <cell r="F1191">
            <v>0</v>
          </cell>
          <cell r="G1191" t="str">
            <v>U</v>
          </cell>
          <cell r="H1191">
            <v>13</v>
          </cell>
          <cell r="I1191">
            <v>4</v>
          </cell>
          <cell r="J1191">
            <v>0</v>
          </cell>
          <cell r="K1191" t="str">
            <v>T</v>
          </cell>
          <cell r="L1191">
            <v>1</v>
          </cell>
          <cell r="M1191">
            <v>1</v>
          </cell>
        </row>
        <row r="1192">
          <cell r="B1192" t="str">
            <v>MAJALENGKA</v>
          </cell>
          <cell r="C1192" t="str">
            <v>INDONESIA</v>
          </cell>
          <cell r="D1192">
            <v>6</v>
          </cell>
          <cell r="E1192">
            <v>50</v>
          </cell>
          <cell r="F1192">
            <v>0</v>
          </cell>
          <cell r="G1192" t="str">
            <v>S</v>
          </cell>
          <cell r="H1192">
            <v>108</v>
          </cell>
          <cell r="I1192">
            <v>12</v>
          </cell>
          <cell r="J1192">
            <v>0</v>
          </cell>
          <cell r="K1192" t="str">
            <v>T</v>
          </cell>
          <cell r="L1192">
            <v>7</v>
          </cell>
          <cell r="M1192">
            <v>10</v>
          </cell>
        </row>
        <row r="1193">
          <cell r="B1193" t="str">
            <v>MAJENE</v>
          </cell>
          <cell r="C1193" t="str">
            <v>INDONESIA</v>
          </cell>
          <cell r="D1193">
            <v>3</v>
          </cell>
          <cell r="E1193">
            <v>33</v>
          </cell>
          <cell r="F1193">
            <v>0</v>
          </cell>
          <cell r="G1193" t="str">
            <v>S</v>
          </cell>
          <cell r="H1193">
            <v>118</v>
          </cell>
          <cell r="I1193">
            <v>59</v>
          </cell>
          <cell r="J1193">
            <v>0</v>
          </cell>
          <cell r="K1193" t="str">
            <v>T</v>
          </cell>
          <cell r="L1193">
            <v>8</v>
          </cell>
          <cell r="M1193">
            <v>10</v>
          </cell>
        </row>
        <row r="1194">
          <cell r="B1194" t="str">
            <v>MAJMAAH</v>
          </cell>
          <cell r="C1194" t="str">
            <v>SAUDI ARABIA</v>
          </cell>
          <cell r="D1194">
            <v>25</v>
          </cell>
          <cell r="E1194">
            <v>55</v>
          </cell>
          <cell r="F1194">
            <v>0</v>
          </cell>
          <cell r="G1194" t="str">
            <v>U</v>
          </cell>
          <cell r="H1194">
            <v>42</v>
          </cell>
          <cell r="I1194">
            <v>21</v>
          </cell>
          <cell r="J1194">
            <v>0</v>
          </cell>
          <cell r="K1194" t="str">
            <v>T</v>
          </cell>
          <cell r="L1194">
            <v>3</v>
          </cell>
          <cell r="M1194">
            <v>1</v>
          </cell>
        </row>
        <row r="1195">
          <cell r="B1195" t="str">
            <v>MAJUNGA</v>
          </cell>
          <cell r="C1195" t="str">
            <v>MADAGASCAR</v>
          </cell>
          <cell r="D1195">
            <v>15</v>
          </cell>
          <cell r="E1195">
            <v>40</v>
          </cell>
          <cell r="F1195">
            <v>0</v>
          </cell>
          <cell r="G1195" t="str">
            <v>S</v>
          </cell>
          <cell r="H1195">
            <v>46</v>
          </cell>
          <cell r="I1195">
            <v>21</v>
          </cell>
          <cell r="J1195">
            <v>0</v>
          </cell>
          <cell r="K1195" t="str">
            <v>T</v>
          </cell>
          <cell r="L1195">
            <v>3</v>
          </cell>
          <cell r="M1195">
            <v>1</v>
          </cell>
        </row>
        <row r="1196">
          <cell r="B1196" t="str">
            <v>MAKALE</v>
          </cell>
          <cell r="C1196" t="str">
            <v>INDONESIA</v>
          </cell>
          <cell r="D1196">
            <v>3</v>
          </cell>
          <cell r="E1196">
            <v>8</v>
          </cell>
          <cell r="F1196">
            <v>0</v>
          </cell>
          <cell r="G1196" t="str">
            <v>S</v>
          </cell>
          <cell r="H1196">
            <v>119</v>
          </cell>
          <cell r="I1196">
            <v>51</v>
          </cell>
          <cell r="J1196">
            <v>0</v>
          </cell>
          <cell r="K1196" t="str">
            <v>T</v>
          </cell>
          <cell r="L1196">
            <v>8</v>
          </cell>
          <cell r="M1196">
            <v>10</v>
          </cell>
        </row>
        <row r="1197">
          <cell r="B1197" t="str">
            <v>MAKKAH</v>
          </cell>
          <cell r="C1197" t="str">
            <v>SAUDI ARABIA</v>
          </cell>
          <cell r="D1197">
            <v>21</v>
          </cell>
          <cell r="E1197">
            <v>27</v>
          </cell>
          <cell r="F1197">
            <v>0</v>
          </cell>
          <cell r="G1197" t="str">
            <v>U</v>
          </cell>
          <cell r="H1197">
            <v>39</v>
          </cell>
          <cell r="I1197">
            <v>49</v>
          </cell>
          <cell r="J1197">
            <v>0</v>
          </cell>
          <cell r="K1197" t="str">
            <v>T</v>
          </cell>
          <cell r="L1197">
            <v>3</v>
          </cell>
          <cell r="M1197">
            <v>304</v>
          </cell>
        </row>
        <row r="1198">
          <cell r="B1198" t="str">
            <v>MAKUNG</v>
          </cell>
          <cell r="C1198" t="str">
            <v>TAIWAN</v>
          </cell>
          <cell r="D1198">
            <v>23</v>
          </cell>
          <cell r="E1198">
            <v>34</v>
          </cell>
          <cell r="F1198">
            <v>0</v>
          </cell>
          <cell r="G1198" t="str">
            <v>U</v>
          </cell>
          <cell r="H1198">
            <v>119</v>
          </cell>
          <cell r="I1198">
            <v>37</v>
          </cell>
          <cell r="J1198">
            <v>0</v>
          </cell>
          <cell r="K1198" t="str">
            <v>T</v>
          </cell>
          <cell r="L1198">
            <v>8</v>
          </cell>
          <cell r="M1198">
            <v>1</v>
          </cell>
        </row>
        <row r="1199">
          <cell r="B1199" t="str">
            <v>MALAGA</v>
          </cell>
          <cell r="C1199" t="str">
            <v>SPAIN</v>
          </cell>
          <cell r="D1199">
            <v>36</v>
          </cell>
          <cell r="E1199">
            <v>40</v>
          </cell>
          <cell r="F1199">
            <v>0</v>
          </cell>
          <cell r="G1199" t="str">
            <v>U</v>
          </cell>
          <cell r="H1199">
            <v>4</v>
          </cell>
          <cell r="I1199">
            <v>30</v>
          </cell>
          <cell r="J1199">
            <v>0</v>
          </cell>
          <cell r="K1199" t="str">
            <v>B</v>
          </cell>
          <cell r="L1199">
            <v>1</v>
          </cell>
          <cell r="M1199">
            <v>1</v>
          </cell>
        </row>
        <row r="1200">
          <cell r="B1200" t="str">
            <v>MALANG</v>
          </cell>
          <cell r="C1200" t="str">
            <v>INDONESIA</v>
          </cell>
          <cell r="D1200">
            <v>7</v>
          </cell>
          <cell r="E1200">
            <v>59</v>
          </cell>
          <cell r="F1200">
            <v>0</v>
          </cell>
          <cell r="G1200" t="str">
            <v>S</v>
          </cell>
          <cell r="H1200">
            <v>112</v>
          </cell>
          <cell r="I1200">
            <v>36</v>
          </cell>
          <cell r="J1200">
            <v>0</v>
          </cell>
          <cell r="K1200" t="str">
            <v>T</v>
          </cell>
          <cell r="L1200">
            <v>7</v>
          </cell>
          <cell r="M1200">
            <v>555</v>
          </cell>
        </row>
        <row r="1201">
          <cell r="B1201" t="str">
            <v>MALATYA</v>
          </cell>
          <cell r="C1201" t="str">
            <v>TURKEY</v>
          </cell>
          <cell r="D1201">
            <v>38</v>
          </cell>
          <cell r="E1201">
            <v>21</v>
          </cell>
          <cell r="F1201">
            <v>0</v>
          </cell>
          <cell r="G1201" t="str">
            <v>U</v>
          </cell>
          <cell r="H1201">
            <v>38</v>
          </cell>
          <cell r="I1201">
            <v>15</v>
          </cell>
          <cell r="J1201">
            <v>0</v>
          </cell>
          <cell r="K1201" t="str">
            <v>T</v>
          </cell>
          <cell r="L1201">
            <v>3</v>
          </cell>
          <cell r="M1201">
            <v>1</v>
          </cell>
        </row>
        <row r="1202">
          <cell r="B1202" t="str">
            <v>MALDEN</v>
          </cell>
          <cell r="C1202" t="str">
            <v>USA (MO)</v>
          </cell>
          <cell r="D1202">
            <v>36</v>
          </cell>
          <cell r="E1202">
            <v>36</v>
          </cell>
          <cell r="F1202">
            <v>0</v>
          </cell>
          <cell r="G1202" t="str">
            <v>U</v>
          </cell>
          <cell r="H1202">
            <v>89</v>
          </cell>
          <cell r="I1202">
            <v>59</v>
          </cell>
          <cell r="J1202">
            <v>0</v>
          </cell>
          <cell r="K1202" t="str">
            <v>B</v>
          </cell>
          <cell r="L1202">
            <v>-6</v>
          </cell>
          <cell r="M1202">
            <v>1</v>
          </cell>
        </row>
        <row r="1203">
          <cell r="B1203" t="str">
            <v>MALE</v>
          </cell>
          <cell r="C1203" t="str">
            <v>MALDIVES</v>
          </cell>
          <cell r="D1203">
            <v>4</v>
          </cell>
          <cell r="E1203">
            <v>12</v>
          </cell>
          <cell r="F1203">
            <v>0</v>
          </cell>
          <cell r="G1203" t="str">
            <v>U</v>
          </cell>
          <cell r="H1203">
            <v>73</v>
          </cell>
          <cell r="I1203">
            <v>31</v>
          </cell>
          <cell r="J1203">
            <v>0</v>
          </cell>
          <cell r="K1203" t="str">
            <v>T</v>
          </cell>
          <cell r="L1203">
            <v>5</v>
          </cell>
          <cell r="M1203">
            <v>1</v>
          </cell>
        </row>
        <row r="1204">
          <cell r="B1204" t="str">
            <v>MALINGPING</v>
          </cell>
          <cell r="C1204" t="str">
            <v>INDONESIA</v>
          </cell>
          <cell r="D1204">
            <v>6</v>
          </cell>
          <cell r="E1204">
            <v>47</v>
          </cell>
          <cell r="F1204">
            <v>0</v>
          </cell>
          <cell r="G1204" t="str">
            <v>S</v>
          </cell>
          <cell r="H1204">
            <v>106</v>
          </cell>
          <cell r="I1204">
            <v>1</v>
          </cell>
          <cell r="J1204">
            <v>0</v>
          </cell>
          <cell r="K1204" t="str">
            <v>T</v>
          </cell>
          <cell r="L1204">
            <v>7</v>
          </cell>
          <cell r="M1204">
            <v>10</v>
          </cell>
        </row>
        <row r="1205">
          <cell r="B1205" t="str">
            <v>MALMO</v>
          </cell>
          <cell r="C1205" t="str">
            <v>SWEDEN</v>
          </cell>
          <cell r="D1205">
            <v>55</v>
          </cell>
          <cell r="E1205">
            <v>33</v>
          </cell>
          <cell r="F1205">
            <v>0</v>
          </cell>
          <cell r="G1205" t="str">
            <v>U</v>
          </cell>
          <cell r="H1205">
            <v>13</v>
          </cell>
          <cell r="I1205">
            <v>22</v>
          </cell>
          <cell r="J1205">
            <v>0</v>
          </cell>
          <cell r="K1205" t="str">
            <v>T</v>
          </cell>
          <cell r="L1205">
            <v>1</v>
          </cell>
          <cell r="M1205">
            <v>1</v>
          </cell>
        </row>
        <row r="1206">
          <cell r="B1206" t="str">
            <v>MALTA</v>
          </cell>
          <cell r="C1206" t="str">
            <v>MALTA</v>
          </cell>
          <cell r="D1206">
            <v>35</v>
          </cell>
          <cell r="E1206">
            <v>50</v>
          </cell>
          <cell r="F1206">
            <v>0</v>
          </cell>
          <cell r="G1206" t="str">
            <v>U</v>
          </cell>
          <cell r="H1206">
            <v>14</v>
          </cell>
          <cell r="I1206">
            <v>33</v>
          </cell>
          <cell r="J1206">
            <v>0</v>
          </cell>
          <cell r="K1206" t="str">
            <v>T</v>
          </cell>
          <cell r="L1206">
            <v>1</v>
          </cell>
          <cell r="M1206">
            <v>1</v>
          </cell>
        </row>
        <row r="1207">
          <cell r="B1207" t="str">
            <v>MAMMOTH LAKES</v>
          </cell>
          <cell r="C1207" t="str">
            <v>USA (CA)</v>
          </cell>
          <cell r="D1207">
            <v>37</v>
          </cell>
          <cell r="E1207">
            <v>38</v>
          </cell>
          <cell r="F1207">
            <v>0</v>
          </cell>
          <cell r="G1207" t="str">
            <v>U</v>
          </cell>
          <cell r="H1207">
            <v>118</v>
          </cell>
          <cell r="I1207">
            <v>51</v>
          </cell>
          <cell r="J1207">
            <v>0</v>
          </cell>
          <cell r="K1207" t="str">
            <v>B</v>
          </cell>
          <cell r="L1207">
            <v>-8</v>
          </cell>
          <cell r="M1207">
            <v>1</v>
          </cell>
        </row>
        <row r="1208">
          <cell r="B1208" t="str">
            <v>MAMUJU</v>
          </cell>
          <cell r="C1208" t="str">
            <v>INDONESIA</v>
          </cell>
          <cell r="D1208">
            <v>2</v>
          </cell>
          <cell r="E1208">
            <v>43</v>
          </cell>
          <cell r="F1208">
            <v>0</v>
          </cell>
          <cell r="G1208" t="str">
            <v>S</v>
          </cell>
          <cell r="H1208">
            <v>118</v>
          </cell>
          <cell r="I1208">
            <v>54</v>
          </cell>
          <cell r="J1208">
            <v>0</v>
          </cell>
          <cell r="K1208" t="str">
            <v>T</v>
          </cell>
          <cell r="L1208">
            <v>8</v>
          </cell>
          <cell r="M1208">
            <v>10</v>
          </cell>
        </row>
        <row r="1209">
          <cell r="B1209" t="str">
            <v>MANADO</v>
          </cell>
          <cell r="C1209" t="str">
            <v>INDONESIA</v>
          </cell>
          <cell r="D1209">
            <v>1</v>
          </cell>
          <cell r="E1209">
            <v>33</v>
          </cell>
          <cell r="F1209">
            <v>0</v>
          </cell>
          <cell r="G1209" t="str">
            <v>U</v>
          </cell>
          <cell r="H1209">
            <v>124</v>
          </cell>
          <cell r="I1209">
            <v>53</v>
          </cell>
          <cell r="J1209">
            <v>0</v>
          </cell>
          <cell r="K1209" t="str">
            <v>T</v>
          </cell>
          <cell r="L1209">
            <v>8</v>
          </cell>
          <cell r="M1209">
            <v>10</v>
          </cell>
        </row>
        <row r="1210">
          <cell r="B1210" t="str">
            <v>MANAGUA</v>
          </cell>
          <cell r="C1210" t="str">
            <v>NICARAGUA</v>
          </cell>
          <cell r="D1210">
            <v>12</v>
          </cell>
          <cell r="E1210">
            <v>8</v>
          </cell>
          <cell r="F1210">
            <v>0</v>
          </cell>
          <cell r="G1210" t="str">
            <v>U</v>
          </cell>
          <cell r="H1210">
            <v>86</v>
          </cell>
          <cell r="I1210">
            <v>10</v>
          </cell>
          <cell r="J1210">
            <v>0</v>
          </cell>
          <cell r="K1210" t="str">
            <v>B</v>
          </cell>
          <cell r="L1210">
            <v>-6</v>
          </cell>
          <cell r="M1210">
            <v>1</v>
          </cell>
        </row>
        <row r="1211">
          <cell r="B1211" t="str">
            <v>MANAMAH</v>
          </cell>
          <cell r="C1211" t="str">
            <v>BAHRAIN</v>
          </cell>
          <cell r="D1211">
            <v>26</v>
          </cell>
          <cell r="E1211">
            <v>16</v>
          </cell>
          <cell r="F1211">
            <v>0</v>
          </cell>
          <cell r="G1211" t="str">
            <v>U</v>
          </cell>
          <cell r="H1211">
            <v>50</v>
          </cell>
          <cell r="I1211">
            <v>38</v>
          </cell>
          <cell r="J1211">
            <v>0</v>
          </cell>
          <cell r="K1211" t="str">
            <v>T</v>
          </cell>
          <cell r="L1211">
            <v>3</v>
          </cell>
          <cell r="M1211">
            <v>1</v>
          </cell>
        </row>
        <row r="1212">
          <cell r="B1212" t="str">
            <v>MANAUS</v>
          </cell>
          <cell r="C1212" t="str">
            <v>BRAZIL</v>
          </cell>
          <cell r="D1212">
            <v>3</v>
          </cell>
          <cell r="E1212">
            <v>2</v>
          </cell>
          <cell r="F1212">
            <v>0</v>
          </cell>
          <cell r="G1212" t="str">
            <v>S</v>
          </cell>
          <cell r="H1212">
            <v>60</v>
          </cell>
          <cell r="I1212">
            <v>3</v>
          </cell>
          <cell r="J1212">
            <v>0</v>
          </cell>
          <cell r="K1212" t="str">
            <v>B</v>
          </cell>
          <cell r="L1212">
            <v>-3</v>
          </cell>
          <cell r="M1212">
            <v>1</v>
          </cell>
        </row>
        <row r="1213">
          <cell r="B1213" t="str">
            <v>MANCHESTER</v>
          </cell>
          <cell r="C1213" t="str">
            <v>UK</v>
          </cell>
          <cell r="D1213">
            <v>53</v>
          </cell>
          <cell r="E1213">
            <v>21</v>
          </cell>
          <cell r="F1213">
            <v>0</v>
          </cell>
          <cell r="G1213" t="str">
            <v>U</v>
          </cell>
          <cell r="H1213">
            <v>2</v>
          </cell>
          <cell r="I1213">
            <v>17</v>
          </cell>
          <cell r="J1213">
            <v>0</v>
          </cell>
          <cell r="K1213" t="str">
            <v>B</v>
          </cell>
          <cell r="L1213">
            <v>0</v>
          </cell>
          <cell r="M1213">
            <v>1</v>
          </cell>
        </row>
        <row r="1214">
          <cell r="B1214" t="str">
            <v>MANCHESTER</v>
          </cell>
          <cell r="C1214" t="str">
            <v>USA (NH)</v>
          </cell>
          <cell r="D1214">
            <v>42</v>
          </cell>
          <cell r="E1214">
            <v>56</v>
          </cell>
          <cell r="F1214">
            <v>0</v>
          </cell>
          <cell r="G1214" t="str">
            <v>U</v>
          </cell>
          <cell r="H1214">
            <v>71</v>
          </cell>
          <cell r="I1214">
            <v>26</v>
          </cell>
          <cell r="J1214">
            <v>0</v>
          </cell>
          <cell r="K1214" t="str">
            <v>B</v>
          </cell>
          <cell r="L1214">
            <v>-5</v>
          </cell>
          <cell r="M1214">
            <v>1</v>
          </cell>
        </row>
        <row r="1215">
          <cell r="B1215" t="str">
            <v>MANILA</v>
          </cell>
          <cell r="C1215" t="str">
            <v>PHILIPPINES</v>
          </cell>
          <cell r="D1215">
            <v>14</v>
          </cell>
          <cell r="E1215">
            <v>31</v>
          </cell>
          <cell r="F1215">
            <v>0</v>
          </cell>
          <cell r="G1215" t="str">
            <v>U</v>
          </cell>
          <cell r="H1215">
            <v>121</v>
          </cell>
          <cell r="I1215">
            <v>1</v>
          </cell>
          <cell r="J1215">
            <v>0</v>
          </cell>
          <cell r="K1215" t="str">
            <v>T</v>
          </cell>
          <cell r="L1215">
            <v>8</v>
          </cell>
          <cell r="M1215">
            <v>1</v>
          </cell>
        </row>
        <row r="1216">
          <cell r="B1216" t="str">
            <v>MANINJAU</v>
          </cell>
          <cell r="C1216" t="str">
            <v>INDONESIA</v>
          </cell>
          <cell r="D1216">
            <v>0</v>
          </cell>
          <cell r="E1216">
            <v>17</v>
          </cell>
          <cell r="F1216">
            <v>0</v>
          </cell>
          <cell r="G1216" t="str">
            <v>S</v>
          </cell>
          <cell r="H1216">
            <v>100</v>
          </cell>
          <cell r="I1216">
            <v>13</v>
          </cell>
          <cell r="J1216">
            <v>0</v>
          </cell>
          <cell r="K1216" t="str">
            <v>T</v>
          </cell>
          <cell r="L1216">
            <v>7</v>
          </cell>
          <cell r="M1216">
            <v>10</v>
          </cell>
        </row>
        <row r="1217">
          <cell r="B1217" t="str">
            <v>MANISTEE</v>
          </cell>
          <cell r="C1217" t="str">
            <v>USA (MI)</v>
          </cell>
          <cell r="D1217">
            <v>44</v>
          </cell>
          <cell r="E1217">
            <v>16</v>
          </cell>
          <cell r="F1217">
            <v>0</v>
          </cell>
          <cell r="G1217" t="str">
            <v>U</v>
          </cell>
          <cell r="H1217">
            <v>86</v>
          </cell>
          <cell r="I1217">
            <v>15</v>
          </cell>
          <cell r="J1217">
            <v>0</v>
          </cell>
          <cell r="K1217" t="str">
            <v>B</v>
          </cell>
          <cell r="L1217">
            <v>-5</v>
          </cell>
          <cell r="M1217">
            <v>1</v>
          </cell>
        </row>
        <row r="1218">
          <cell r="B1218" t="str">
            <v>MANITOWOC</v>
          </cell>
          <cell r="C1218" t="str">
            <v>USA (WI)</v>
          </cell>
          <cell r="D1218">
            <v>44</v>
          </cell>
          <cell r="E1218">
            <v>8</v>
          </cell>
          <cell r="F1218">
            <v>0</v>
          </cell>
          <cell r="G1218" t="str">
            <v>U</v>
          </cell>
          <cell r="H1218">
            <v>87</v>
          </cell>
          <cell r="I1218">
            <v>41</v>
          </cell>
          <cell r="J1218">
            <v>0</v>
          </cell>
          <cell r="K1218" t="str">
            <v>B</v>
          </cell>
          <cell r="L1218">
            <v>-6</v>
          </cell>
          <cell r="M1218">
            <v>1</v>
          </cell>
        </row>
        <row r="1219">
          <cell r="B1219" t="str">
            <v>MANKATO</v>
          </cell>
          <cell r="C1219" t="str">
            <v>USA (MN)</v>
          </cell>
          <cell r="D1219">
            <v>44</v>
          </cell>
          <cell r="E1219">
            <v>13</v>
          </cell>
          <cell r="F1219">
            <v>0</v>
          </cell>
          <cell r="G1219" t="str">
            <v>U</v>
          </cell>
          <cell r="H1219">
            <v>93</v>
          </cell>
          <cell r="I1219">
            <v>55</v>
          </cell>
          <cell r="J1219">
            <v>0</v>
          </cell>
          <cell r="K1219" t="str">
            <v>B</v>
          </cell>
          <cell r="L1219">
            <v>-6</v>
          </cell>
          <cell r="M1219">
            <v>1</v>
          </cell>
        </row>
        <row r="1220">
          <cell r="B1220" t="str">
            <v>MANNHEIM</v>
          </cell>
          <cell r="C1220" t="str">
            <v>GERMANY</v>
          </cell>
          <cell r="D1220">
            <v>49</v>
          </cell>
          <cell r="E1220">
            <v>29</v>
          </cell>
          <cell r="F1220">
            <v>0</v>
          </cell>
          <cell r="G1220" t="str">
            <v>U</v>
          </cell>
          <cell r="H1220">
            <v>8</v>
          </cell>
          <cell r="I1220">
            <v>28</v>
          </cell>
          <cell r="J1220">
            <v>0</v>
          </cell>
          <cell r="K1220" t="str">
            <v>T</v>
          </cell>
          <cell r="L1220">
            <v>1</v>
          </cell>
          <cell r="M1220">
            <v>1</v>
          </cell>
        </row>
        <row r="1221">
          <cell r="B1221" t="str">
            <v>MANOKWARI</v>
          </cell>
          <cell r="C1221" t="str">
            <v>INDONESIA</v>
          </cell>
          <cell r="D1221">
            <v>1</v>
          </cell>
          <cell r="E1221">
            <v>0</v>
          </cell>
          <cell r="F1221">
            <v>0</v>
          </cell>
          <cell r="G1221" t="str">
            <v>S</v>
          </cell>
          <cell r="H1221">
            <v>134</v>
          </cell>
          <cell r="I1221">
            <v>5</v>
          </cell>
          <cell r="J1221">
            <v>0</v>
          </cell>
          <cell r="K1221" t="str">
            <v>T</v>
          </cell>
          <cell r="L1221">
            <v>9</v>
          </cell>
          <cell r="M1221">
            <v>10</v>
          </cell>
        </row>
        <row r="1222">
          <cell r="B1222" t="str">
            <v>MANSFIELD</v>
          </cell>
          <cell r="C1222" t="str">
            <v>USA (OH)</v>
          </cell>
          <cell r="D1222">
            <v>40</v>
          </cell>
          <cell r="E1222">
            <v>49</v>
          </cell>
          <cell r="F1222">
            <v>0</v>
          </cell>
          <cell r="G1222" t="str">
            <v>U</v>
          </cell>
          <cell r="H1222">
            <v>82</v>
          </cell>
          <cell r="I1222">
            <v>31</v>
          </cell>
          <cell r="J1222">
            <v>0</v>
          </cell>
          <cell r="K1222" t="str">
            <v>B</v>
          </cell>
          <cell r="L1222">
            <v>-5</v>
          </cell>
          <cell r="M1222">
            <v>1</v>
          </cell>
        </row>
        <row r="1223">
          <cell r="B1223" t="str">
            <v>MANSTON</v>
          </cell>
          <cell r="C1223" t="str">
            <v>UK</v>
          </cell>
          <cell r="D1223">
            <v>51</v>
          </cell>
          <cell r="E1223">
            <v>21</v>
          </cell>
          <cell r="F1223">
            <v>0</v>
          </cell>
          <cell r="G1223" t="str">
            <v>U</v>
          </cell>
          <cell r="H1223">
            <v>1</v>
          </cell>
          <cell r="I1223">
            <v>21</v>
          </cell>
          <cell r="J1223">
            <v>0</v>
          </cell>
          <cell r="K1223" t="str">
            <v>T</v>
          </cell>
          <cell r="L1223">
            <v>0</v>
          </cell>
          <cell r="M1223">
            <v>1</v>
          </cell>
        </row>
        <row r="1224">
          <cell r="B1224" t="str">
            <v>MANTA</v>
          </cell>
          <cell r="C1224" t="str">
            <v>ECUADOR</v>
          </cell>
          <cell r="D1224">
            <v>0</v>
          </cell>
          <cell r="E1224">
            <v>56</v>
          </cell>
          <cell r="F1224">
            <v>0</v>
          </cell>
          <cell r="G1224" t="str">
            <v>S</v>
          </cell>
          <cell r="H1224">
            <v>80</v>
          </cell>
          <cell r="I1224">
            <v>43</v>
          </cell>
          <cell r="J1224">
            <v>0</v>
          </cell>
          <cell r="K1224" t="str">
            <v>B</v>
          </cell>
          <cell r="L1224">
            <v>-5</v>
          </cell>
          <cell r="M1224">
            <v>1</v>
          </cell>
        </row>
        <row r="1225">
          <cell r="B1225" t="str">
            <v>MANYAR GRESIK</v>
          </cell>
          <cell r="C1225" t="str">
            <v>INDONESIA</v>
          </cell>
          <cell r="D1225">
            <v>7</v>
          </cell>
          <cell r="E1225">
            <v>7</v>
          </cell>
          <cell r="F1225">
            <v>7.5</v>
          </cell>
          <cell r="G1225" t="str">
            <v>S</v>
          </cell>
          <cell r="H1225">
            <v>112</v>
          </cell>
          <cell r="I1225">
            <v>36</v>
          </cell>
          <cell r="J1225">
            <v>12.9</v>
          </cell>
          <cell r="K1225" t="str">
            <v>T</v>
          </cell>
          <cell r="L1225">
            <v>7</v>
          </cell>
          <cell r="M1225">
            <v>10</v>
          </cell>
        </row>
        <row r="1226">
          <cell r="B1226" t="str">
            <v>MAPUTO</v>
          </cell>
          <cell r="C1226" t="str">
            <v>MOZAMBIQUE</v>
          </cell>
          <cell r="D1226">
            <v>25</v>
          </cell>
          <cell r="E1226">
            <v>55</v>
          </cell>
          <cell r="F1226">
            <v>0</v>
          </cell>
          <cell r="G1226" t="str">
            <v>S</v>
          </cell>
          <cell r="H1226">
            <v>32</v>
          </cell>
          <cell r="I1226">
            <v>34</v>
          </cell>
          <cell r="J1226">
            <v>0</v>
          </cell>
          <cell r="K1226" t="str">
            <v>T</v>
          </cell>
          <cell r="L1226">
            <v>2</v>
          </cell>
          <cell r="M1226">
            <v>1</v>
          </cell>
        </row>
        <row r="1227">
          <cell r="B1227" t="str">
            <v>MAR DEL PLATA</v>
          </cell>
          <cell r="C1227" t="str">
            <v>ARGENTINA</v>
          </cell>
          <cell r="D1227">
            <v>37</v>
          </cell>
          <cell r="E1227">
            <v>56</v>
          </cell>
          <cell r="F1227">
            <v>0</v>
          </cell>
          <cell r="G1227" t="str">
            <v>S</v>
          </cell>
          <cell r="H1227">
            <v>57</v>
          </cell>
          <cell r="I1227">
            <v>34</v>
          </cell>
          <cell r="J1227">
            <v>0</v>
          </cell>
          <cell r="K1227" t="str">
            <v>B</v>
          </cell>
          <cell r="L1227">
            <v>-3</v>
          </cell>
          <cell r="M1227">
            <v>1</v>
          </cell>
        </row>
        <row r="1228">
          <cell r="B1228" t="str">
            <v>MARABA</v>
          </cell>
          <cell r="C1228" t="str">
            <v>BRAZIL</v>
          </cell>
          <cell r="D1228">
            <v>5</v>
          </cell>
          <cell r="E1228">
            <v>22</v>
          </cell>
          <cell r="F1228">
            <v>0</v>
          </cell>
          <cell r="G1228" t="str">
            <v>S</v>
          </cell>
          <cell r="H1228">
            <v>49</v>
          </cell>
          <cell r="I1228">
            <v>10</v>
          </cell>
          <cell r="J1228">
            <v>0</v>
          </cell>
          <cell r="K1228" t="str">
            <v>B</v>
          </cell>
          <cell r="L1228">
            <v>-3</v>
          </cell>
          <cell r="M1228">
            <v>1</v>
          </cell>
        </row>
        <row r="1229">
          <cell r="B1229" t="str">
            <v>MARABAHAN</v>
          </cell>
          <cell r="C1229" t="str">
            <v>INDONESIA</v>
          </cell>
          <cell r="D1229">
            <v>3</v>
          </cell>
          <cell r="E1229">
            <v>2</v>
          </cell>
          <cell r="F1229">
            <v>0</v>
          </cell>
          <cell r="G1229" t="str">
            <v>S</v>
          </cell>
          <cell r="H1229">
            <v>114</v>
          </cell>
          <cell r="I1229">
            <v>44</v>
          </cell>
          <cell r="J1229">
            <v>0</v>
          </cell>
          <cell r="K1229" t="str">
            <v>T</v>
          </cell>
          <cell r="L1229">
            <v>8</v>
          </cell>
          <cell r="M1229">
            <v>10</v>
          </cell>
        </row>
        <row r="1230">
          <cell r="B1230" t="str">
            <v>MARACAIBO</v>
          </cell>
          <cell r="C1230" t="str">
            <v>VENEZUELA</v>
          </cell>
          <cell r="D1230">
            <v>10</v>
          </cell>
          <cell r="E1230">
            <v>34</v>
          </cell>
          <cell r="F1230">
            <v>0</v>
          </cell>
          <cell r="G1230" t="str">
            <v>U</v>
          </cell>
          <cell r="H1230">
            <v>71</v>
          </cell>
          <cell r="I1230">
            <v>44</v>
          </cell>
          <cell r="J1230">
            <v>0</v>
          </cell>
          <cell r="K1230" t="str">
            <v>B</v>
          </cell>
          <cell r="L1230">
            <v>-4</v>
          </cell>
          <cell r="M1230">
            <v>1</v>
          </cell>
        </row>
        <row r="1231">
          <cell r="B1231" t="str">
            <v>MARACAY</v>
          </cell>
          <cell r="C1231" t="str">
            <v>VENEZUELA</v>
          </cell>
          <cell r="D1231">
            <v>10</v>
          </cell>
          <cell r="E1231">
            <v>15</v>
          </cell>
          <cell r="F1231">
            <v>0</v>
          </cell>
          <cell r="G1231" t="str">
            <v>U</v>
          </cell>
          <cell r="H1231">
            <v>67</v>
          </cell>
          <cell r="I1231">
            <v>36</v>
          </cell>
          <cell r="J1231">
            <v>0</v>
          </cell>
          <cell r="K1231" t="str">
            <v>B</v>
          </cell>
          <cell r="L1231">
            <v>-4</v>
          </cell>
          <cell r="M1231">
            <v>1</v>
          </cell>
        </row>
        <row r="1232">
          <cell r="B1232" t="str">
            <v>MARANA</v>
          </cell>
          <cell r="C1232" t="str">
            <v>USA (AZ)</v>
          </cell>
          <cell r="D1232">
            <v>32</v>
          </cell>
          <cell r="E1232">
            <v>31</v>
          </cell>
          <cell r="F1232">
            <v>0</v>
          </cell>
          <cell r="G1232" t="str">
            <v>U</v>
          </cell>
          <cell r="H1232">
            <v>111</v>
          </cell>
          <cell r="I1232">
            <v>20</v>
          </cell>
          <cell r="J1232">
            <v>0</v>
          </cell>
          <cell r="K1232" t="str">
            <v>B</v>
          </cell>
          <cell r="L1232">
            <v>-7</v>
          </cell>
          <cell r="M1232">
            <v>1</v>
          </cell>
        </row>
        <row r="1233">
          <cell r="B1233" t="str">
            <v>MARATHON</v>
          </cell>
          <cell r="C1233" t="str">
            <v>USA (FL)</v>
          </cell>
          <cell r="D1233">
            <v>24</v>
          </cell>
          <cell r="E1233">
            <v>43</v>
          </cell>
          <cell r="F1233">
            <v>0</v>
          </cell>
          <cell r="G1233" t="str">
            <v>U</v>
          </cell>
          <cell r="H1233">
            <v>81</v>
          </cell>
          <cell r="I1233">
            <v>3</v>
          </cell>
          <cell r="J1233">
            <v>0</v>
          </cell>
          <cell r="K1233" t="str">
            <v>B</v>
          </cell>
          <cell r="L1233">
            <v>-5</v>
          </cell>
          <cell r="M1233">
            <v>1</v>
          </cell>
        </row>
        <row r="1234">
          <cell r="B1234" t="str">
            <v>MARIETTA</v>
          </cell>
          <cell r="C1234" t="str">
            <v>USA (GA)</v>
          </cell>
          <cell r="D1234">
            <v>33</v>
          </cell>
          <cell r="E1234">
            <v>55</v>
          </cell>
          <cell r="F1234">
            <v>0</v>
          </cell>
          <cell r="G1234" t="str">
            <v>U</v>
          </cell>
          <cell r="H1234">
            <v>84</v>
          </cell>
          <cell r="I1234">
            <v>31</v>
          </cell>
          <cell r="J1234">
            <v>0</v>
          </cell>
          <cell r="K1234" t="str">
            <v>B</v>
          </cell>
          <cell r="L1234">
            <v>-5</v>
          </cell>
          <cell r="M1234">
            <v>1</v>
          </cell>
        </row>
        <row r="1235">
          <cell r="B1235" t="str">
            <v>MARION</v>
          </cell>
          <cell r="C1235" t="str">
            <v>USA (IL)</v>
          </cell>
          <cell r="D1235">
            <v>37</v>
          </cell>
          <cell r="E1235">
            <v>45</v>
          </cell>
          <cell r="F1235">
            <v>0</v>
          </cell>
          <cell r="G1235" t="str">
            <v>U</v>
          </cell>
          <cell r="H1235">
            <v>89</v>
          </cell>
          <cell r="I1235">
            <v>1</v>
          </cell>
          <cell r="J1235">
            <v>0</v>
          </cell>
          <cell r="K1235" t="str">
            <v>B</v>
          </cell>
          <cell r="L1235">
            <v>-6</v>
          </cell>
          <cell r="M1235">
            <v>1</v>
          </cell>
        </row>
        <row r="1236">
          <cell r="B1236" t="str">
            <v>MARION</v>
          </cell>
          <cell r="C1236" t="str">
            <v>USA (IN)</v>
          </cell>
          <cell r="D1236">
            <v>40</v>
          </cell>
          <cell r="E1236">
            <v>29</v>
          </cell>
          <cell r="F1236">
            <v>0</v>
          </cell>
          <cell r="G1236" t="str">
            <v>U</v>
          </cell>
          <cell r="H1236">
            <v>85</v>
          </cell>
          <cell r="I1236">
            <v>41</v>
          </cell>
          <cell r="J1236">
            <v>0</v>
          </cell>
          <cell r="K1236" t="str">
            <v>B</v>
          </cell>
          <cell r="L1236">
            <v>-5</v>
          </cell>
          <cell r="M1236">
            <v>1</v>
          </cell>
        </row>
        <row r="1237">
          <cell r="B1237" t="str">
            <v>MAROS</v>
          </cell>
          <cell r="C1237" t="str">
            <v>INDONESIA</v>
          </cell>
          <cell r="D1237">
            <v>5</v>
          </cell>
          <cell r="E1237">
            <v>0</v>
          </cell>
          <cell r="F1237">
            <v>0</v>
          </cell>
          <cell r="G1237" t="str">
            <v>S</v>
          </cell>
          <cell r="H1237">
            <v>119</v>
          </cell>
          <cell r="I1237">
            <v>35</v>
          </cell>
          <cell r="J1237">
            <v>0</v>
          </cell>
          <cell r="K1237" t="str">
            <v>T</v>
          </cell>
          <cell r="L1237">
            <v>8</v>
          </cell>
          <cell r="M1237">
            <v>10</v>
          </cell>
        </row>
        <row r="1238">
          <cell r="B1238" t="str">
            <v>MAROUA</v>
          </cell>
          <cell r="C1238" t="str">
            <v>CAMEROON</v>
          </cell>
          <cell r="D1238">
            <v>10</v>
          </cell>
          <cell r="E1238">
            <v>27</v>
          </cell>
          <cell r="F1238">
            <v>0</v>
          </cell>
          <cell r="G1238" t="str">
            <v>U</v>
          </cell>
          <cell r="H1238">
            <v>14</v>
          </cell>
          <cell r="I1238">
            <v>15</v>
          </cell>
          <cell r="J1238">
            <v>0</v>
          </cell>
          <cell r="K1238" t="str">
            <v>T</v>
          </cell>
          <cell r="L1238">
            <v>1</v>
          </cell>
          <cell r="M1238">
            <v>1</v>
          </cell>
        </row>
        <row r="1239">
          <cell r="B1239" t="str">
            <v>MARQUETTE</v>
          </cell>
          <cell r="C1239" t="str">
            <v>USA (MI)</v>
          </cell>
          <cell r="D1239">
            <v>46</v>
          </cell>
          <cell r="E1239">
            <v>21</v>
          </cell>
          <cell r="F1239">
            <v>0</v>
          </cell>
          <cell r="G1239" t="str">
            <v>U</v>
          </cell>
          <cell r="H1239">
            <v>87</v>
          </cell>
          <cell r="I1239">
            <v>24</v>
          </cell>
          <cell r="J1239">
            <v>0</v>
          </cell>
          <cell r="K1239" t="str">
            <v>B</v>
          </cell>
          <cell r="L1239">
            <v>-5</v>
          </cell>
          <cell r="M1239">
            <v>1</v>
          </cell>
        </row>
        <row r="1240">
          <cell r="B1240" t="str">
            <v>MARRAKECH</v>
          </cell>
          <cell r="C1240" t="str">
            <v>MOROCCO</v>
          </cell>
          <cell r="D1240">
            <v>31</v>
          </cell>
          <cell r="E1240">
            <v>37</v>
          </cell>
          <cell r="F1240">
            <v>0</v>
          </cell>
          <cell r="G1240" t="str">
            <v>U</v>
          </cell>
          <cell r="H1240">
            <v>8</v>
          </cell>
          <cell r="I1240">
            <v>2</v>
          </cell>
          <cell r="J1240">
            <v>0</v>
          </cell>
          <cell r="K1240" t="str">
            <v>B</v>
          </cell>
          <cell r="L1240">
            <v>0</v>
          </cell>
          <cell r="M1240">
            <v>1</v>
          </cell>
        </row>
        <row r="1241">
          <cell r="B1241" t="str">
            <v>MARSEILLE</v>
          </cell>
          <cell r="C1241" t="str">
            <v>FRANCE</v>
          </cell>
          <cell r="D1241">
            <v>43</v>
          </cell>
          <cell r="E1241">
            <v>26</v>
          </cell>
          <cell r="F1241">
            <v>0</v>
          </cell>
          <cell r="G1241" t="str">
            <v>U</v>
          </cell>
          <cell r="H1241">
            <v>5</v>
          </cell>
          <cell r="I1241">
            <v>13</v>
          </cell>
          <cell r="J1241">
            <v>0</v>
          </cell>
          <cell r="K1241" t="str">
            <v>T</v>
          </cell>
          <cell r="L1241">
            <v>1</v>
          </cell>
          <cell r="M1241">
            <v>1</v>
          </cell>
        </row>
        <row r="1242">
          <cell r="B1242" t="str">
            <v>MARSHALL</v>
          </cell>
          <cell r="C1242" t="str">
            <v>USA (MN)</v>
          </cell>
          <cell r="D1242">
            <v>44</v>
          </cell>
          <cell r="E1242">
            <v>27</v>
          </cell>
          <cell r="F1242">
            <v>0</v>
          </cell>
          <cell r="G1242" t="str">
            <v>U</v>
          </cell>
          <cell r="H1242">
            <v>95</v>
          </cell>
          <cell r="I1242">
            <v>49</v>
          </cell>
          <cell r="J1242">
            <v>0</v>
          </cell>
          <cell r="K1242" t="str">
            <v>B</v>
          </cell>
          <cell r="L1242">
            <v>-6</v>
          </cell>
          <cell r="M1242">
            <v>1</v>
          </cell>
        </row>
        <row r="1243">
          <cell r="B1243" t="str">
            <v>MARSHALL</v>
          </cell>
          <cell r="C1243" t="str">
            <v>USA (TX)</v>
          </cell>
          <cell r="D1243">
            <v>32</v>
          </cell>
          <cell r="E1243">
            <v>31</v>
          </cell>
          <cell r="F1243">
            <v>0</v>
          </cell>
          <cell r="G1243" t="str">
            <v>U</v>
          </cell>
          <cell r="H1243">
            <v>94</v>
          </cell>
          <cell r="I1243">
            <v>18</v>
          </cell>
          <cell r="J1243">
            <v>0</v>
          </cell>
          <cell r="K1243" t="str">
            <v>B</v>
          </cell>
          <cell r="L1243">
            <v>-6</v>
          </cell>
          <cell r="M1243">
            <v>1</v>
          </cell>
        </row>
        <row r="1244">
          <cell r="B1244" t="str">
            <v>MARSHFIELD</v>
          </cell>
          <cell r="C1244" t="str">
            <v>USA (WI)</v>
          </cell>
          <cell r="D1244">
            <v>44</v>
          </cell>
          <cell r="E1244">
            <v>38</v>
          </cell>
          <cell r="F1244">
            <v>0</v>
          </cell>
          <cell r="G1244" t="str">
            <v>U</v>
          </cell>
          <cell r="H1244">
            <v>90</v>
          </cell>
          <cell r="I1244">
            <v>11</v>
          </cell>
          <cell r="J1244">
            <v>0</v>
          </cell>
          <cell r="K1244" t="str">
            <v>B</v>
          </cell>
          <cell r="L1244">
            <v>-6</v>
          </cell>
          <cell r="M1244">
            <v>1</v>
          </cell>
        </row>
        <row r="1245">
          <cell r="B1245" t="str">
            <v>MARTAPURA</v>
          </cell>
          <cell r="C1245" t="str">
            <v>INDONESIA</v>
          </cell>
          <cell r="D1245">
            <v>3</v>
          </cell>
          <cell r="E1245">
            <v>23</v>
          </cell>
          <cell r="F1245">
            <v>0</v>
          </cell>
          <cell r="G1245" t="str">
            <v>S</v>
          </cell>
          <cell r="H1245">
            <v>114</v>
          </cell>
          <cell r="I1245">
            <v>52</v>
          </cell>
          <cell r="J1245">
            <v>0</v>
          </cell>
          <cell r="K1245" t="str">
            <v>T</v>
          </cell>
          <cell r="L1245">
            <v>8</v>
          </cell>
          <cell r="M1245">
            <v>10</v>
          </cell>
        </row>
        <row r="1246">
          <cell r="B1246" t="str">
            <v>MARTHA S VINEYARD</v>
          </cell>
          <cell r="C1246" t="str">
            <v>USA (MA)</v>
          </cell>
          <cell r="D1246">
            <v>41</v>
          </cell>
          <cell r="E1246">
            <v>24</v>
          </cell>
          <cell r="F1246">
            <v>0</v>
          </cell>
          <cell r="G1246" t="str">
            <v>U</v>
          </cell>
          <cell r="H1246">
            <v>70</v>
          </cell>
          <cell r="I1246">
            <v>37</v>
          </cell>
          <cell r="J1246">
            <v>0</v>
          </cell>
          <cell r="K1246" t="str">
            <v>B</v>
          </cell>
          <cell r="L1246">
            <v>-5</v>
          </cell>
          <cell r="M1246">
            <v>1</v>
          </cell>
        </row>
        <row r="1247">
          <cell r="B1247" t="str">
            <v>MARTINSBURG</v>
          </cell>
          <cell r="C1247" t="str">
            <v>USA (WV)</v>
          </cell>
          <cell r="D1247">
            <v>39</v>
          </cell>
          <cell r="E1247">
            <v>24</v>
          </cell>
          <cell r="F1247">
            <v>0</v>
          </cell>
          <cell r="G1247" t="str">
            <v>U</v>
          </cell>
          <cell r="H1247">
            <v>77</v>
          </cell>
          <cell r="I1247">
            <v>59</v>
          </cell>
          <cell r="J1247">
            <v>0</v>
          </cell>
          <cell r="K1247" t="str">
            <v>B</v>
          </cell>
          <cell r="L1247">
            <v>-5</v>
          </cell>
          <cell r="M1247">
            <v>1</v>
          </cell>
        </row>
        <row r="1248">
          <cell r="B1248" t="str">
            <v>MARYSVILLE</v>
          </cell>
          <cell r="C1248" t="str">
            <v>USA (CA)</v>
          </cell>
          <cell r="D1248">
            <v>39</v>
          </cell>
          <cell r="E1248">
            <v>6</v>
          </cell>
          <cell r="F1248">
            <v>0</v>
          </cell>
          <cell r="G1248" t="str">
            <v>U</v>
          </cell>
          <cell r="H1248">
            <v>121</v>
          </cell>
          <cell r="I1248">
            <v>34</v>
          </cell>
          <cell r="J1248">
            <v>0</v>
          </cell>
          <cell r="K1248" t="str">
            <v>B</v>
          </cell>
          <cell r="L1248">
            <v>-8</v>
          </cell>
          <cell r="M1248">
            <v>1</v>
          </cell>
        </row>
        <row r="1249">
          <cell r="B1249" t="str">
            <v>MASHAD</v>
          </cell>
          <cell r="C1249" t="str">
            <v>IRAN</v>
          </cell>
          <cell r="D1249">
            <v>36</v>
          </cell>
          <cell r="E1249">
            <v>14</v>
          </cell>
          <cell r="F1249">
            <v>0</v>
          </cell>
          <cell r="G1249" t="str">
            <v>U</v>
          </cell>
          <cell r="H1249">
            <v>59</v>
          </cell>
          <cell r="I1249">
            <v>39</v>
          </cell>
          <cell r="J1249">
            <v>0</v>
          </cell>
          <cell r="K1249" t="str">
            <v>T</v>
          </cell>
          <cell r="L1249">
            <v>3</v>
          </cell>
          <cell r="M1249">
            <v>1</v>
          </cell>
        </row>
        <row r="1250">
          <cell r="B1250" t="str">
            <v>MASON CITY</v>
          </cell>
          <cell r="C1250" t="str">
            <v>USA (IA)</v>
          </cell>
          <cell r="D1250">
            <v>43</v>
          </cell>
          <cell r="E1250">
            <v>9</v>
          </cell>
          <cell r="F1250">
            <v>0</v>
          </cell>
          <cell r="G1250" t="str">
            <v>U</v>
          </cell>
          <cell r="H1250">
            <v>93</v>
          </cell>
          <cell r="I1250">
            <v>20</v>
          </cell>
          <cell r="J1250">
            <v>0</v>
          </cell>
          <cell r="K1250" t="str">
            <v>B</v>
          </cell>
          <cell r="L1250">
            <v>-6</v>
          </cell>
          <cell r="M1250">
            <v>1</v>
          </cell>
        </row>
        <row r="1251">
          <cell r="B1251" t="str">
            <v>MASSENA</v>
          </cell>
          <cell r="C1251" t="str">
            <v>USA (NY)</v>
          </cell>
          <cell r="D1251">
            <v>44</v>
          </cell>
          <cell r="E1251">
            <v>56</v>
          </cell>
          <cell r="F1251">
            <v>0</v>
          </cell>
          <cell r="G1251" t="str">
            <v>U</v>
          </cell>
          <cell r="H1251">
            <v>74</v>
          </cell>
          <cell r="I1251">
            <v>51</v>
          </cell>
          <cell r="J1251">
            <v>0</v>
          </cell>
          <cell r="K1251" t="str">
            <v>B</v>
          </cell>
          <cell r="L1251">
            <v>-5</v>
          </cell>
          <cell r="M1251">
            <v>1</v>
          </cell>
        </row>
        <row r="1252">
          <cell r="B1252" t="str">
            <v>MATANE</v>
          </cell>
          <cell r="C1252" t="str">
            <v>CANADA</v>
          </cell>
          <cell r="D1252">
            <v>48</v>
          </cell>
          <cell r="E1252">
            <v>51</v>
          </cell>
          <cell r="F1252">
            <v>0</v>
          </cell>
          <cell r="G1252" t="str">
            <v>U</v>
          </cell>
          <cell r="H1252">
            <v>67</v>
          </cell>
          <cell r="I1252">
            <v>28</v>
          </cell>
          <cell r="J1252">
            <v>0</v>
          </cell>
          <cell r="K1252" t="str">
            <v>B</v>
          </cell>
          <cell r="L1252">
            <v>-5</v>
          </cell>
          <cell r="M1252">
            <v>1</v>
          </cell>
        </row>
        <row r="1253">
          <cell r="B1253" t="str">
            <v>MATARAM</v>
          </cell>
          <cell r="C1253" t="str">
            <v>INDONESIA</v>
          </cell>
          <cell r="D1253">
            <v>8</v>
          </cell>
          <cell r="E1253">
            <v>36</v>
          </cell>
          <cell r="F1253">
            <v>0</v>
          </cell>
          <cell r="G1253" t="str">
            <v>S</v>
          </cell>
          <cell r="H1253">
            <v>116</v>
          </cell>
          <cell r="I1253">
            <v>8</v>
          </cell>
          <cell r="J1253">
            <v>0</v>
          </cell>
          <cell r="K1253" t="str">
            <v>T</v>
          </cell>
          <cell r="L1253">
            <v>8</v>
          </cell>
          <cell r="M1253">
            <v>10</v>
          </cell>
        </row>
        <row r="1254">
          <cell r="B1254" t="str">
            <v>MATSUYAMA</v>
          </cell>
          <cell r="C1254" t="str">
            <v>JAPAN</v>
          </cell>
          <cell r="D1254">
            <v>33</v>
          </cell>
          <cell r="E1254">
            <v>49</v>
          </cell>
          <cell r="F1254">
            <v>0</v>
          </cell>
          <cell r="G1254" t="str">
            <v>U</v>
          </cell>
          <cell r="H1254">
            <v>132</v>
          </cell>
          <cell r="I1254">
            <v>42</v>
          </cell>
          <cell r="J1254">
            <v>0</v>
          </cell>
          <cell r="K1254" t="str">
            <v>T</v>
          </cell>
          <cell r="L1254">
            <v>9</v>
          </cell>
          <cell r="M1254">
            <v>1</v>
          </cell>
        </row>
        <row r="1255">
          <cell r="B1255" t="str">
            <v>MATTOON</v>
          </cell>
          <cell r="C1255" t="str">
            <v>USA (IL)</v>
          </cell>
          <cell r="D1255">
            <v>39</v>
          </cell>
          <cell r="E1255">
            <v>29</v>
          </cell>
          <cell r="F1255">
            <v>0</v>
          </cell>
          <cell r="G1255" t="str">
            <v>U</v>
          </cell>
          <cell r="H1255">
            <v>88</v>
          </cell>
          <cell r="I1255">
            <v>17</v>
          </cell>
          <cell r="J1255">
            <v>0</v>
          </cell>
          <cell r="K1255" t="str">
            <v>B</v>
          </cell>
          <cell r="L1255">
            <v>-6</v>
          </cell>
          <cell r="M1255">
            <v>1</v>
          </cell>
        </row>
        <row r="1256">
          <cell r="B1256" t="str">
            <v>MATURIN</v>
          </cell>
          <cell r="C1256" t="str">
            <v>VENEZUELA</v>
          </cell>
          <cell r="D1256">
            <v>9</v>
          </cell>
          <cell r="E1256">
            <v>45</v>
          </cell>
          <cell r="F1256">
            <v>0</v>
          </cell>
          <cell r="G1256" t="str">
            <v>U</v>
          </cell>
          <cell r="H1256">
            <v>63</v>
          </cell>
          <cell r="I1256">
            <v>9</v>
          </cell>
          <cell r="J1256">
            <v>0</v>
          </cell>
          <cell r="K1256" t="str">
            <v>B</v>
          </cell>
          <cell r="L1256">
            <v>-4</v>
          </cell>
          <cell r="M1256">
            <v>1</v>
          </cell>
        </row>
        <row r="1257">
          <cell r="B1257" t="str">
            <v>MAUMERE</v>
          </cell>
          <cell r="C1257" t="str">
            <v>INDONESIA</v>
          </cell>
          <cell r="D1257">
            <v>8</v>
          </cell>
          <cell r="E1257">
            <v>30</v>
          </cell>
          <cell r="F1257">
            <v>0</v>
          </cell>
          <cell r="G1257" t="str">
            <v>S</v>
          </cell>
          <cell r="H1257">
            <v>122</v>
          </cell>
          <cell r="I1257">
            <v>8</v>
          </cell>
          <cell r="J1257">
            <v>0</v>
          </cell>
          <cell r="K1257" t="str">
            <v>T</v>
          </cell>
          <cell r="L1257">
            <v>8</v>
          </cell>
          <cell r="M1257">
            <v>10</v>
          </cell>
        </row>
        <row r="1258">
          <cell r="B1258" t="str">
            <v>MAURITIUS</v>
          </cell>
          <cell r="C1258" t="str">
            <v>MAURITIUS</v>
          </cell>
          <cell r="D1258">
            <v>20</v>
          </cell>
          <cell r="E1258">
            <v>26</v>
          </cell>
          <cell r="F1258">
            <v>0</v>
          </cell>
          <cell r="G1258" t="str">
            <v>S</v>
          </cell>
          <cell r="H1258">
            <v>57</v>
          </cell>
          <cell r="I1258">
            <v>41</v>
          </cell>
          <cell r="J1258">
            <v>0</v>
          </cell>
          <cell r="K1258" t="str">
            <v>T</v>
          </cell>
          <cell r="L1258">
            <v>4</v>
          </cell>
          <cell r="M1258">
            <v>1</v>
          </cell>
        </row>
        <row r="1259">
          <cell r="B1259" t="str">
            <v>MAZAR-I-SHARIF</v>
          </cell>
          <cell r="C1259" t="str">
            <v>AFGHANISTAN</v>
          </cell>
          <cell r="D1259">
            <v>36</v>
          </cell>
          <cell r="E1259">
            <v>42</v>
          </cell>
          <cell r="F1259">
            <v>0</v>
          </cell>
          <cell r="G1259" t="str">
            <v>U</v>
          </cell>
          <cell r="H1259">
            <v>67</v>
          </cell>
          <cell r="I1259">
            <v>13</v>
          </cell>
          <cell r="J1259">
            <v>0</v>
          </cell>
          <cell r="K1259" t="str">
            <v>T</v>
          </cell>
          <cell r="L1259">
            <v>4</v>
          </cell>
          <cell r="M1259">
            <v>1</v>
          </cell>
        </row>
        <row r="1260">
          <cell r="B1260" t="str">
            <v>MBANDAKA</v>
          </cell>
          <cell r="C1260" t="str">
            <v>ZAIRE</v>
          </cell>
          <cell r="D1260">
            <v>0</v>
          </cell>
          <cell r="E1260">
            <v>1</v>
          </cell>
          <cell r="F1260">
            <v>0</v>
          </cell>
          <cell r="G1260" t="str">
            <v>U</v>
          </cell>
          <cell r="H1260">
            <v>18</v>
          </cell>
          <cell r="I1260">
            <v>18</v>
          </cell>
          <cell r="J1260">
            <v>0</v>
          </cell>
          <cell r="K1260" t="str">
            <v>T</v>
          </cell>
          <cell r="L1260">
            <v>1</v>
          </cell>
          <cell r="M1260">
            <v>1</v>
          </cell>
        </row>
        <row r="1261">
          <cell r="B1261" t="str">
            <v>MBUJI MAYI</v>
          </cell>
          <cell r="C1261" t="str">
            <v>ZAIRE</v>
          </cell>
          <cell r="D1261">
            <v>6</v>
          </cell>
          <cell r="E1261">
            <v>7</v>
          </cell>
          <cell r="F1261">
            <v>0</v>
          </cell>
          <cell r="G1261" t="str">
            <v>S</v>
          </cell>
          <cell r="H1261">
            <v>23</v>
          </cell>
          <cell r="I1261">
            <v>34</v>
          </cell>
          <cell r="J1261">
            <v>0</v>
          </cell>
          <cell r="K1261" t="str">
            <v>T</v>
          </cell>
          <cell r="L1261">
            <v>1</v>
          </cell>
          <cell r="M1261">
            <v>1</v>
          </cell>
        </row>
        <row r="1262">
          <cell r="B1262" t="str">
            <v>MCALESTER</v>
          </cell>
          <cell r="C1262" t="str">
            <v>USA (OK)</v>
          </cell>
          <cell r="D1262">
            <v>34</v>
          </cell>
          <cell r="E1262">
            <v>53</v>
          </cell>
          <cell r="F1262">
            <v>0</v>
          </cell>
          <cell r="G1262" t="str">
            <v>U</v>
          </cell>
          <cell r="H1262">
            <v>95</v>
          </cell>
          <cell r="I1262">
            <v>47</v>
          </cell>
          <cell r="J1262">
            <v>0</v>
          </cell>
          <cell r="K1262" t="str">
            <v>B</v>
          </cell>
          <cell r="L1262">
            <v>-6</v>
          </cell>
          <cell r="M1262">
            <v>1</v>
          </cell>
        </row>
        <row r="1263">
          <cell r="B1263" t="str">
            <v>MCCOMB</v>
          </cell>
          <cell r="C1263" t="str">
            <v>USA (MS)</v>
          </cell>
          <cell r="D1263">
            <v>31</v>
          </cell>
          <cell r="E1263">
            <v>11</v>
          </cell>
          <cell r="F1263">
            <v>0</v>
          </cell>
          <cell r="G1263" t="str">
            <v>U</v>
          </cell>
          <cell r="H1263">
            <v>90</v>
          </cell>
          <cell r="I1263">
            <v>28</v>
          </cell>
          <cell r="J1263">
            <v>0</v>
          </cell>
          <cell r="K1263" t="str">
            <v>B</v>
          </cell>
          <cell r="L1263">
            <v>-6</v>
          </cell>
          <cell r="M1263">
            <v>1</v>
          </cell>
        </row>
        <row r="1264">
          <cell r="B1264" t="str">
            <v>MCCOOK</v>
          </cell>
          <cell r="C1264" t="str">
            <v>USA (NE)</v>
          </cell>
          <cell r="D1264">
            <v>40</v>
          </cell>
          <cell r="E1264">
            <v>12</v>
          </cell>
          <cell r="F1264">
            <v>0</v>
          </cell>
          <cell r="G1264" t="str">
            <v>U</v>
          </cell>
          <cell r="H1264">
            <v>100</v>
          </cell>
          <cell r="I1264">
            <v>35</v>
          </cell>
          <cell r="J1264">
            <v>0</v>
          </cell>
          <cell r="K1264" t="str">
            <v>B</v>
          </cell>
          <cell r="L1264">
            <v>-6</v>
          </cell>
          <cell r="M1264">
            <v>1</v>
          </cell>
        </row>
        <row r="1265">
          <cell r="B1265" t="str">
            <v>MCGRATH</v>
          </cell>
          <cell r="C1265" t="str">
            <v>USA (AK)</v>
          </cell>
          <cell r="D1265">
            <v>62</v>
          </cell>
          <cell r="E1265">
            <v>58</v>
          </cell>
          <cell r="F1265">
            <v>0</v>
          </cell>
          <cell r="G1265" t="str">
            <v>U</v>
          </cell>
          <cell r="H1265">
            <v>155</v>
          </cell>
          <cell r="I1265">
            <v>36</v>
          </cell>
          <cell r="J1265">
            <v>0</v>
          </cell>
          <cell r="K1265" t="str">
            <v>B</v>
          </cell>
          <cell r="L1265">
            <v>-9</v>
          </cell>
          <cell r="M1265">
            <v>1</v>
          </cell>
        </row>
        <row r="1266">
          <cell r="B1266" t="str">
            <v>MDAWARAH</v>
          </cell>
          <cell r="C1266" t="str">
            <v>JORDAN</v>
          </cell>
          <cell r="D1266">
            <v>29</v>
          </cell>
          <cell r="E1266">
            <v>13</v>
          </cell>
          <cell r="F1266">
            <v>0</v>
          </cell>
          <cell r="G1266" t="str">
            <v>U</v>
          </cell>
          <cell r="H1266">
            <v>36</v>
          </cell>
          <cell r="I1266">
            <v>4</v>
          </cell>
          <cell r="J1266">
            <v>0</v>
          </cell>
          <cell r="K1266" t="str">
            <v>T</v>
          </cell>
          <cell r="L1266">
            <v>2</v>
          </cell>
          <cell r="M1266">
            <v>680</v>
          </cell>
        </row>
        <row r="1267">
          <cell r="B1267" t="str">
            <v>MEACHAM FIELD</v>
          </cell>
          <cell r="C1267" t="str">
            <v>USA (TX)</v>
          </cell>
          <cell r="D1267">
            <v>32</v>
          </cell>
          <cell r="E1267">
            <v>49</v>
          </cell>
          <cell r="F1267">
            <v>0</v>
          </cell>
          <cell r="G1267" t="str">
            <v>U</v>
          </cell>
          <cell r="H1267">
            <v>97</v>
          </cell>
          <cell r="I1267">
            <v>22</v>
          </cell>
          <cell r="J1267">
            <v>0</v>
          </cell>
          <cell r="K1267" t="str">
            <v>B</v>
          </cell>
          <cell r="L1267">
            <v>-6</v>
          </cell>
          <cell r="M1267">
            <v>1</v>
          </cell>
        </row>
        <row r="1268">
          <cell r="B1268" t="str">
            <v>MEDAN</v>
          </cell>
          <cell r="C1268" t="str">
            <v>INDONESIA</v>
          </cell>
          <cell r="D1268">
            <v>3</v>
          </cell>
          <cell r="E1268">
            <v>38</v>
          </cell>
          <cell r="F1268">
            <v>0</v>
          </cell>
          <cell r="G1268" t="str">
            <v>U</v>
          </cell>
          <cell r="H1268">
            <v>98</v>
          </cell>
          <cell r="I1268">
            <v>38</v>
          </cell>
          <cell r="J1268">
            <v>0</v>
          </cell>
          <cell r="K1268" t="str">
            <v>T</v>
          </cell>
          <cell r="L1268">
            <v>7</v>
          </cell>
          <cell r="M1268">
            <v>10</v>
          </cell>
        </row>
        <row r="1269">
          <cell r="B1269" t="str">
            <v>MEDELLIN</v>
          </cell>
          <cell r="C1269" t="str">
            <v>COLOMBIA</v>
          </cell>
          <cell r="D1269">
            <v>6</v>
          </cell>
          <cell r="E1269">
            <v>13</v>
          </cell>
          <cell r="F1269">
            <v>0</v>
          </cell>
          <cell r="G1269" t="str">
            <v>U</v>
          </cell>
          <cell r="H1269">
            <v>75</v>
          </cell>
          <cell r="I1269">
            <v>36</v>
          </cell>
          <cell r="J1269">
            <v>0</v>
          </cell>
          <cell r="K1269" t="str">
            <v>B</v>
          </cell>
          <cell r="L1269">
            <v>-5</v>
          </cell>
          <cell r="M1269">
            <v>1</v>
          </cell>
        </row>
        <row r="1270">
          <cell r="B1270" t="str">
            <v>MEDFORD</v>
          </cell>
          <cell r="C1270" t="str">
            <v>USA (OR)</v>
          </cell>
          <cell r="D1270">
            <v>42</v>
          </cell>
          <cell r="E1270">
            <v>22</v>
          </cell>
          <cell r="F1270">
            <v>0</v>
          </cell>
          <cell r="G1270" t="str">
            <v>U</v>
          </cell>
          <cell r="H1270">
            <v>122</v>
          </cell>
          <cell r="I1270">
            <v>52</v>
          </cell>
          <cell r="J1270">
            <v>0</v>
          </cell>
          <cell r="K1270" t="str">
            <v>B</v>
          </cell>
          <cell r="L1270">
            <v>-8</v>
          </cell>
          <cell r="M1270">
            <v>1</v>
          </cell>
        </row>
        <row r="1271">
          <cell r="B1271" t="str">
            <v>MEDICINE HAT</v>
          </cell>
          <cell r="C1271" t="str">
            <v>CANADA</v>
          </cell>
          <cell r="D1271">
            <v>50</v>
          </cell>
          <cell r="E1271">
            <v>1</v>
          </cell>
          <cell r="F1271">
            <v>0</v>
          </cell>
          <cell r="G1271" t="str">
            <v>U</v>
          </cell>
          <cell r="H1271">
            <v>110</v>
          </cell>
          <cell r="I1271">
            <v>43</v>
          </cell>
          <cell r="J1271">
            <v>0</v>
          </cell>
          <cell r="K1271" t="str">
            <v>B</v>
          </cell>
          <cell r="L1271">
            <v>-7</v>
          </cell>
          <cell r="M1271">
            <v>1</v>
          </cell>
        </row>
        <row r="1272">
          <cell r="B1272" t="str">
            <v>MEDINA</v>
          </cell>
          <cell r="C1272" t="str">
            <v>SAUDI ARABIA</v>
          </cell>
          <cell r="D1272">
            <v>24</v>
          </cell>
          <cell r="E1272">
            <v>33</v>
          </cell>
          <cell r="F1272">
            <v>0</v>
          </cell>
          <cell r="G1272" t="str">
            <v>U</v>
          </cell>
          <cell r="H1272">
            <v>39</v>
          </cell>
          <cell r="I1272">
            <v>43</v>
          </cell>
          <cell r="J1272">
            <v>0</v>
          </cell>
          <cell r="K1272" t="str">
            <v>T</v>
          </cell>
          <cell r="L1272">
            <v>3</v>
          </cell>
          <cell r="M1272">
            <v>1</v>
          </cell>
        </row>
        <row r="1273">
          <cell r="B1273" t="str">
            <v>MEEKATHARRA</v>
          </cell>
          <cell r="C1273" t="str">
            <v>AUSTRALIA</v>
          </cell>
          <cell r="D1273">
            <v>26</v>
          </cell>
          <cell r="E1273">
            <v>37</v>
          </cell>
          <cell r="F1273">
            <v>0</v>
          </cell>
          <cell r="G1273" t="str">
            <v>S</v>
          </cell>
          <cell r="H1273">
            <v>118</v>
          </cell>
          <cell r="I1273">
            <v>33</v>
          </cell>
          <cell r="J1273">
            <v>0</v>
          </cell>
          <cell r="K1273" t="str">
            <v>T</v>
          </cell>
          <cell r="L1273">
            <v>8</v>
          </cell>
          <cell r="M1273">
            <v>1</v>
          </cell>
        </row>
        <row r="1274">
          <cell r="B1274" t="str">
            <v>MEKNES</v>
          </cell>
          <cell r="C1274" t="str">
            <v>MOROCCO</v>
          </cell>
          <cell r="D1274">
            <v>33</v>
          </cell>
          <cell r="E1274">
            <v>53</v>
          </cell>
          <cell r="F1274">
            <v>0</v>
          </cell>
          <cell r="G1274" t="str">
            <v>U</v>
          </cell>
          <cell r="H1274">
            <v>5</v>
          </cell>
          <cell r="I1274">
            <v>37</v>
          </cell>
          <cell r="J1274">
            <v>0</v>
          </cell>
          <cell r="K1274" t="str">
            <v>B</v>
          </cell>
          <cell r="L1274">
            <v>0</v>
          </cell>
          <cell r="M1274">
            <v>1</v>
          </cell>
        </row>
        <row r="1275">
          <cell r="B1275" t="str">
            <v>MELAKA</v>
          </cell>
          <cell r="C1275" t="str">
            <v>MALAYSIA</v>
          </cell>
          <cell r="D1275">
            <v>2</v>
          </cell>
          <cell r="E1275">
            <v>15</v>
          </cell>
          <cell r="F1275">
            <v>0</v>
          </cell>
          <cell r="G1275" t="str">
            <v>U</v>
          </cell>
          <cell r="H1275">
            <v>102</v>
          </cell>
          <cell r="I1275">
            <v>15</v>
          </cell>
          <cell r="J1275">
            <v>0</v>
          </cell>
          <cell r="K1275" t="str">
            <v>T</v>
          </cell>
          <cell r="L1275">
            <v>8</v>
          </cell>
          <cell r="M1275">
            <v>1</v>
          </cell>
        </row>
        <row r="1276">
          <cell r="B1276" t="str">
            <v>MELBOURNE</v>
          </cell>
          <cell r="C1276" t="str">
            <v>AUSTRALIA</v>
          </cell>
          <cell r="D1276">
            <v>37</v>
          </cell>
          <cell r="E1276">
            <v>40</v>
          </cell>
          <cell r="F1276">
            <v>0</v>
          </cell>
          <cell r="G1276" t="str">
            <v>S</v>
          </cell>
          <cell r="H1276">
            <v>144</v>
          </cell>
          <cell r="I1276">
            <v>50</v>
          </cell>
          <cell r="J1276">
            <v>0</v>
          </cell>
          <cell r="K1276" t="str">
            <v>T</v>
          </cell>
          <cell r="L1276">
            <v>10</v>
          </cell>
          <cell r="M1276">
            <v>1</v>
          </cell>
        </row>
        <row r="1277">
          <cell r="B1277" t="str">
            <v>MELBOURNE</v>
          </cell>
          <cell r="C1277" t="str">
            <v>USA (FL)</v>
          </cell>
          <cell r="D1277">
            <v>28</v>
          </cell>
          <cell r="E1277">
            <v>6</v>
          </cell>
          <cell r="F1277">
            <v>0</v>
          </cell>
          <cell r="G1277" t="str">
            <v>U</v>
          </cell>
          <cell r="H1277">
            <v>80</v>
          </cell>
          <cell r="I1277">
            <v>39</v>
          </cell>
          <cell r="J1277">
            <v>0</v>
          </cell>
          <cell r="K1277" t="str">
            <v>B</v>
          </cell>
          <cell r="L1277">
            <v>-5</v>
          </cell>
          <cell r="M1277">
            <v>1</v>
          </cell>
        </row>
        <row r="1278">
          <cell r="B1278" t="str">
            <v>MELFA</v>
          </cell>
          <cell r="C1278" t="str">
            <v>USA (VA)</v>
          </cell>
          <cell r="D1278">
            <v>37</v>
          </cell>
          <cell r="E1278">
            <v>39</v>
          </cell>
          <cell r="F1278">
            <v>0</v>
          </cell>
          <cell r="G1278" t="str">
            <v>U</v>
          </cell>
          <cell r="H1278">
            <v>75</v>
          </cell>
          <cell r="I1278">
            <v>46</v>
          </cell>
          <cell r="J1278">
            <v>0</v>
          </cell>
          <cell r="K1278" t="str">
            <v>B</v>
          </cell>
          <cell r="L1278">
            <v>-5</v>
          </cell>
          <cell r="M1278">
            <v>1</v>
          </cell>
        </row>
        <row r="1279">
          <cell r="B1279" t="str">
            <v>MEMPHIS</v>
          </cell>
          <cell r="C1279" t="str">
            <v>USA (TN)</v>
          </cell>
          <cell r="D1279">
            <v>35</v>
          </cell>
          <cell r="E1279">
            <v>3</v>
          </cell>
          <cell r="F1279">
            <v>0</v>
          </cell>
          <cell r="G1279" t="str">
            <v>U</v>
          </cell>
          <cell r="H1279">
            <v>89</v>
          </cell>
          <cell r="I1279">
            <v>59</v>
          </cell>
          <cell r="J1279">
            <v>0</v>
          </cell>
          <cell r="K1279" t="str">
            <v>B</v>
          </cell>
          <cell r="L1279">
            <v>-6</v>
          </cell>
          <cell r="M1279">
            <v>1</v>
          </cell>
        </row>
        <row r="1280">
          <cell r="B1280" t="str">
            <v>MENADO</v>
          </cell>
          <cell r="C1280" t="str">
            <v>INDONESIA</v>
          </cell>
          <cell r="D1280">
            <v>1</v>
          </cell>
          <cell r="E1280">
            <v>29</v>
          </cell>
          <cell r="F1280">
            <v>0</v>
          </cell>
          <cell r="G1280" t="str">
            <v>U</v>
          </cell>
          <cell r="H1280">
            <v>124</v>
          </cell>
          <cell r="I1280">
            <v>52</v>
          </cell>
          <cell r="J1280">
            <v>0</v>
          </cell>
          <cell r="K1280" t="str">
            <v>T</v>
          </cell>
          <cell r="L1280">
            <v>8</v>
          </cell>
          <cell r="M1280">
            <v>10</v>
          </cell>
        </row>
        <row r="1281">
          <cell r="B1281" t="str">
            <v>MENDOZA</v>
          </cell>
          <cell r="C1281" t="str">
            <v>ARGENTINA</v>
          </cell>
          <cell r="D1281">
            <v>32</v>
          </cell>
          <cell r="E1281">
            <v>50</v>
          </cell>
          <cell r="F1281">
            <v>0</v>
          </cell>
          <cell r="G1281" t="str">
            <v>S</v>
          </cell>
          <cell r="H1281">
            <v>68</v>
          </cell>
          <cell r="I1281">
            <v>47</v>
          </cell>
          <cell r="J1281">
            <v>0</v>
          </cell>
          <cell r="K1281" t="str">
            <v>B</v>
          </cell>
          <cell r="L1281">
            <v>-3</v>
          </cell>
          <cell r="M1281">
            <v>1</v>
          </cell>
        </row>
        <row r="1282">
          <cell r="B1282" t="str">
            <v>MENOMINEE</v>
          </cell>
          <cell r="C1282" t="str">
            <v>USA (MI)</v>
          </cell>
          <cell r="D1282">
            <v>45</v>
          </cell>
          <cell r="E1282">
            <v>7</v>
          </cell>
          <cell r="F1282">
            <v>0</v>
          </cell>
          <cell r="G1282" t="str">
            <v>U</v>
          </cell>
          <cell r="H1282">
            <v>87</v>
          </cell>
          <cell r="I1282">
            <v>38</v>
          </cell>
          <cell r="J1282">
            <v>0</v>
          </cell>
          <cell r="K1282" t="str">
            <v>B</v>
          </cell>
          <cell r="L1282">
            <v>-5</v>
          </cell>
          <cell r="M1282">
            <v>1</v>
          </cell>
        </row>
        <row r="1283">
          <cell r="B1283" t="str">
            <v>MERAK</v>
          </cell>
          <cell r="C1283" t="str">
            <v>INDONESIA</v>
          </cell>
          <cell r="D1283">
            <v>5</v>
          </cell>
          <cell r="E1283">
            <v>56</v>
          </cell>
          <cell r="F1283">
            <v>0</v>
          </cell>
          <cell r="G1283" t="str">
            <v>S</v>
          </cell>
          <cell r="H1283">
            <v>106</v>
          </cell>
          <cell r="I1283">
            <v>0</v>
          </cell>
          <cell r="J1283">
            <v>0</v>
          </cell>
          <cell r="K1283" t="str">
            <v>T</v>
          </cell>
          <cell r="L1283">
            <v>7</v>
          </cell>
          <cell r="M1283">
            <v>10</v>
          </cell>
        </row>
        <row r="1284">
          <cell r="B1284" t="str">
            <v>MERAUKE</v>
          </cell>
          <cell r="C1284" t="str">
            <v>INDONESIA</v>
          </cell>
          <cell r="D1284">
            <v>8</v>
          </cell>
          <cell r="E1284">
            <v>30</v>
          </cell>
          <cell r="F1284">
            <v>0</v>
          </cell>
          <cell r="G1284" t="str">
            <v>S</v>
          </cell>
          <cell r="H1284">
            <v>140</v>
          </cell>
          <cell r="I1284">
            <v>27</v>
          </cell>
          <cell r="J1284">
            <v>0</v>
          </cell>
          <cell r="K1284" t="str">
            <v>T</v>
          </cell>
          <cell r="L1284">
            <v>9</v>
          </cell>
          <cell r="M1284">
            <v>10</v>
          </cell>
        </row>
        <row r="1285">
          <cell r="B1285" t="str">
            <v>MERCED</v>
          </cell>
          <cell r="C1285" t="str">
            <v>USA (CA)</v>
          </cell>
          <cell r="D1285">
            <v>37</v>
          </cell>
          <cell r="E1285">
            <v>23</v>
          </cell>
          <cell r="F1285">
            <v>0</v>
          </cell>
          <cell r="G1285" t="str">
            <v>U</v>
          </cell>
          <cell r="H1285">
            <v>120</v>
          </cell>
          <cell r="I1285">
            <v>34</v>
          </cell>
          <cell r="J1285">
            <v>0</v>
          </cell>
          <cell r="K1285" t="str">
            <v>B</v>
          </cell>
          <cell r="L1285">
            <v>-8</v>
          </cell>
          <cell r="M1285">
            <v>1</v>
          </cell>
        </row>
        <row r="1286">
          <cell r="B1286" t="str">
            <v>MERCURY</v>
          </cell>
          <cell r="C1286" t="str">
            <v>USA (NV)</v>
          </cell>
          <cell r="D1286">
            <v>36</v>
          </cell>
          <cell r="E1286">
            <v>37</v>
          </cell>
          <cell r="F1286">
            <v>0</v>
          </cell>
          <cell r="G1286" t="str">
            <v>U</v>
          </cell>
          <cell r="H1286">
            <v>116</v>
          </cell>
          <cell r="I1286">
            <v>2</v>
          </cell>
          <cell r="J1286">
            <v>0</v>
          </cell>
          <cell r="K1286" t="str">
            <v>B</v>
          </cell>
          <cell r="L1286">
            <v>-8</v>
          </cell>
          <cell r="M1286">
            <v>1</v>
          </cell>
        </row>
        <row r="1287">
          <cell r="B1287" t="str">
            <v>MERIDIAN</v>
          </cell>
          <cell r="C1287" t="str">
            <v>USA (MS)</v>
          </cell>
          <cell r="D1287">
            <v>32</v>
          </cell>
          <cell r="E1287">
            <v>20</v>
          </cell>
          <cell r="F1287">
            <v>0</v>
          </cell>
          <cell r="G1287" t="str">
            <v>U</v>
          </cell>
          <cell r="H1287">
            <v>88</v>
          </cell>
          <cell r="I1287">
            <v>45</v>
          </cell>
          <cell r="J1287">
            <v>0</v>
          </cell>
          <cell r="K1287" t="str">
            <v>B</v>
          </cell>
          <cell r="L1287">
            <v>-6</v>
          </cell>
          <cell r="M1287">
            <v>1</v>
          </cell>
        </row>
        <row r="1288">
          <cell r="B1288" t="str">
            <v>METRO</v>
          </cell>
          <cell r="C1288" t="str">
            <v>INDONESIA</v>
          </cell>
          <cell r="D1288">
            <v>5</v>
          </cell>
          <cell r="E1288">
            <v>7</v>
          </cell>
          <cell r="F1288">
            <v>0</v>
          </cell>
          <cell r="G1288" t="str">
            <v>S</v>
          </cell>
          <cell r="H1288">
            <v>105</v>
          </cell>
          <cell r="I1288">
            <v>16</v>
          </cell>
          <cell r="J1288">
            <v>0</v>
          </cell>
          <cell r="K1288" t="str">
            <v>T</v>
          </cell>
          <cell r="L1288">
            <v>7</v>
          </cell>
          <cell r="M1288">
            <v>10</v>
          </cell>
        </row>
        <row r="1289">
          <cell r="B1289" t="str">
            <v>METZ</v>
          </cell>
          <cell r="C1289" t="str">
            <v>FRANCE</v>
          </cell>
          <cell r="D1289">
            <v>49</v>
          </cell>
          <cell r="E1289">
            <v>4</v>
          </cell>
          <cell r="F1289">
            <v>0</v>
          </cell>
          <cell r="G1289" t="str">
            <v>U</v>
          </cell>
          <cell r="H1289">
            <v>6</v>
          </cell>
          <cell r="I1289">
            <v>8</v>
          </cell>
          <cell r="J1289">
            <v>0</v>
          </cell>
          <cell r="K1289" t="str">
            <v>T</v>
          </cell>
          <cell r="L1289">
            <v>1</v>
          </cell>
          <cell r="M1289">
            <v>1</v>
          </cell>
        </row>
        <row r="1290">
          <cell r="B1290" t="str">
            <v>MEULABOH</v>
          </cell>
          <cell r="C1290" t="str">
            <v>INDONESIA</v>
          </cell>
          <cell r="D1290">
            <v>4</v>
          </cell>
          <cell r="E1290">
            <v>11</v>
          </cell>
          <cell r="F1290">
            <v>0</v>
          </cell>
          <cell r="G1290" t="str">
            <v>U</v>
          </cell>
          <cell r="H1290">
            <v>96</v>
          </cell>
          <cell r="I1290">
            <v>7</v>
          </cell>
          <cell r="J1290">
            <v>0</v>
          </cell>
          <cell r="K1290" t="str">
            <v>T</v>
          </cell>
          <cell r="L1290">
            <v>7</v>
          </cell>
          <cell r="M1290">
            <v>10</v>
          </cell>
        </row>
        <row r="1291">
          <cell r="B1291" t="str">
            <v>MEUREUDEU</v>
          </cell>
          <cell r="C1291" t="str">
            <v>INDONESIA</v>
          </cell>
          <cell r="D1291">
            <v>5</v>
          </cell>
          <cell r="E1291">
            <v>15</v>
          </cell>
          <cell r="F1291">
            <v>0</v>
          </cell>
          <cell r="G1291" t="str">
            <v>U</v>
          </cell>
          <cell r="H1291">
            <v>96</v>
          </cell>
          <cell r="I1291">
            <v>15</v>
          </cell>
          <cell r="J1291">
            <v>0</v>
          </cell>
          <cell r="K1291" t="str">
            <v>T</v>
          </cell>
          <cell r="L1291">
            <v>7</v>
          </cell>
          <cell r="M1291">
            <v>10</v>
          </cell>
        </row>
        <row r="1292">
          <cell r="B1292" t="str">
            <v>MEXICO CITY</v>
          </cell>
          <cell r="C1292" t="str">
            <v>MEXICO</v>
          </cell>
          <cell r="D1292">
            <v>19</v>
          </cell>
          <cell r="E1292">
            <v>26</v>
          </cell>
          <cell r="F1292">
            <v>0</v>
          </cell>
          <cell r="G1292" t="str">
            <v>U</v>
          </cell>
          <cell r="H1292">
            <v>99</v>
          </cell>
          <cell r="I1292">
            <v>4</v>
          </cell>
          <cell r="J1292">
            <v>0</v>
          </cell>
          <cell r="K1292" t="str">
            <v>B</v>
          </cell>
          <cell r="L1292">
            <v>-6</v>
          </cell>
          <cell r="M1292">
            <v>1</v>
          </cell>
        </row>
        <row r="1293">
          <cell r="B1293" t="str">
            <v>MIAMI</v>
          </cell>
          <cell r="C1293" t="str">
            <v>USA (FL)</v>
          </cell>
          <cell r="D1293">
            <v>25</v>
          </cell>
          <cell r="E1293">
            <v>48</v>
          </cell>
          <cell r="F1293">
            <v>0</v>
          </cell>
          <cell r="G1293" t="str">
            <v>U</v>
          </cell>
          <cell r="H1293">
            <v>80</v>
          </cell>
          <cell r="I1293">
            <v>17</v>
          </cell>
          <cell r="J1293">
            <v>0</v>
          </cell>
          <cell r="K1293" t="str">
            <v>B</v>
          </cell>
          <cell r="L1293">
            <v>-5</v>
          </cell>
          <cell r="M1293">
            <v>1</v>
          </cell>
        </row>
        <row r="1294">
          <cell r="B1294" t="str">
            <v>MIAMI</v>
          </cell>
          <cell r="C1294" t="str">
            <v>USA (OK)</v>
          </cell>
          <cell r="D1294">
            <v>36</v>
          </cell>
          <cell r="E1294">
            <v>54</v>
          </cell>
          <cell r="F1294">
            <v>0</v>
          </cell>
          <cell r="G1294" t="str">
            <v>U</v>
          </cell>
          <cell r="H1294">
            <v>94</v>
          </cell>
          <cell r="I1294">
            <v>53</v>
          </cell>
          <cell r="J1294">
            <v>0</v>
          </cell>
          <cell r="K1294" t="str">
            <v>B</v>
          </cell>
          <cell r="L1294">
            <v>-6</v>
          </cell>
          <cell r="M1294">
            <v>1</v>
          </cell>
        </row>
        <row r="1295">
          <cell r="B1295" t="str">
            <v>MIDDLETOWN</v>
          </cell>
          <cell r="C1295" t="str">
            <v>USA (OH)</v>
          </cell>
          <cell r="D1295">
            <v>39</v>
          </cell>
          <cell r="E1295">
            <v>32</v>
          </cell>
          <cell r="F1295">
            <v>0</v>
          </cell>
          <cell r="G1295" t="str">
            <v>U</v>
          </cell>
          <cell r="H1295">
            <v>84</v>
          </cell>
          <cell r="I1295">
            <v>24</v>
          </cell>
          <cell r="J1295">
            <v>0</v>
          </cell>
          <cell r="K1295" t="str">
            <v>B</v>
          </cell>
          <cell r="L1295">
            <v>-5</v>
          </cell>
          <cell r="M1295">
            <v>1</v>
          </cell>
        </row>
        <row r="1296">
          <cell r="B1296" t="str">
            <v>MIDDLETOWN</v>
          </cell>
          <cell r="C1296" t="str">
            <v>USA (PA)</v>
          </cell>
          <cell r="D1296">
            <v>40</v>
          </cell>
          <cell r="E1296">
            <v>12</v>
          </cell>
          <cell r="F1296">
            <v>0</v>
          </cell>
          <cell r="G1296" t="str">
            <v>U</v>
          </cell>
          <cell r="H1296">
            <v>76</v>
          </cell>
          <cell r="I1296">
            <v>46</v>
          </cell>
          <cell r="J1296">
            <v>0</v>
          </cell>
          <cell r="K1296" t="str">
            <v>B</v>
          </cell>
          <cell r="L1296">
            <v>-5</v>
          </cell>
          <cell r="M1296">
            <v>1</v>
          </cell>
        </row>
        <row r="1297">
          <cell r="B1297" t="str">
            <v>MIDLAND</v>
          </cell>
          <cell r="C1297" t="str">
            <v>USA (TX)</v>
          </cell>
          <cell r="D1297">
            <v>31</v>
          </cell>
          <cell r="E1297">
            <v>56</v>
          </cell>
          <cell r="F1297">
            <v>0</v>
          </cell>
          <cell r="G1297" t="str">
            <v>U</v>
          </cell>
          <cell r="H1297">
            <v>102</v>
          </cell>
          <cell r="I1297">
            <v>12</v>
          </cell>
          <cell r="J1297">
            <v>0</v>
          </cell>
          <cell r="K1297" t="str">
            <v>B</v>
          </cell>
          <cell r="L1297">
            <v>-6</v>
          </cell>
          <cell r="M1297">
            <v>1</v>
          </cell>
        </row>
        <row r="1298">
          <cell r="B1298" t="str">
            <v>MILAN</v>
          </cell>
          <cell r="C1298" t="str">
            <v>ITALY</v>
          </cell>
          <cell r="D1298">
            <v>45</v>
          </cell>
          <cell r="E1298">
            <v>27</v>
          </cell>
          <cell r="F1298">
            <v>0</v>
          </cell>
          <cell r="G1298" t="str">
            <v>U</v>
          </cell>
          <cell r="H1298">
            <v>9</v>
          </cell>
          <cell r="I1298">
            <v>17</v>
          </cell>
          <cell r="J1298">
            <v>0</v>
          </cell>
          <cell r="K1298" t="str">
            <v>T</v>
          </cell>
          <cell r="L1298">
            <v>1</v>
          </cell>
          <cell r="M1298">
            <v>1</v>
          </cell>
        </row>
        <row r="1299">
          <cell r="B1299" t="str">
            <v>MILDENHALL</v>
          </cell>
          <cell r="C1299" t="str">
            <v>UK</v>
          </cell>
          <cell r="D1299">
            <v>52</v>
          </cell>
          <cell r="E1299">
            <v>22</v>
          </cell>
          <cell r="F1299">
            <v>0</v>
          </cell>
          <cell r="G1299" t="str">
            <v>U</v>
          </cell>
          <cell r="H1299">
            <v>0</v>
          </cell>
          <cell r="I1299">
            <v>29</v>
          </cell>
          <cell r="J1299">
            <v>0</v>
          </cell>
          <cell r="K1299" t="str">
            <v>T</v>
          </cell>
          <cell r="L1299">
            <v>0</v>
          </cell>
          <cell r="M1299">
            <v>1</v>
          </cell>
        </row>
        <row r="1300">
          <cell r="B1300" t="str">
            <v>MILES CITY</v>
          </cell>
          <cell r="C1300" t="str">
            <v>USA (MT)</v>
          </cell>
          <cell r="D1300">
            <v>46</v>
          </cell>
          <cell r="E1300">
            <v>26</v>
          </cell>
          <cell r="F1300">
            <v>0</v>
          </cell>
          <cell r="G1300" t="str">
            <v>U</v>
          </cell>
          <cell r="H1300">
            <v>105</v>
          </cell>
          <cell r="I1300">
            <v>53</v>
          </cell>
          <cell r="J1300">
            <v>0</v>
          </cell>
          <cell r="K1300" t="str">
            <v>B</v>
          </cell>
          <cell r="L1300">
            <v>-7</v>
          </cell>
          <cell r="M1300">
            <v>1</v>
          </cell>
        </row>
        <row r="1301">
          <cell r="B1301" t="str">
            <v>MILFORD</v>
          </cell>
          <cell r="C1301" t="str">
            <v>USA (UT)</v>
          </cell>
          <cell r="D1301">
            <v>38</v>
          </cell>
          <cell r="E1301">
            <v>26</v>
          </cell>
          <cell r="F1301">
            <v>0</v>
          </cell>
          <cell r="G1301" t="str">
            <v>U</v>
          </cell>
          <cell r="H1301">
            <v>113</v>
          </cell>
          <cell r="I1301">
            <v>1</v>
          </cell>
          <cell r="J1301">
            <v>0</v>
          </cell>
          <cell r="K1301" t="str">
            <v>B</v>
          </cell>
          <cell r="L1301">
            <v>-7</v>
          </cell>
          <cell r="M1301">
            <v>1</v>
          </cell>
        </row>
        <row r="1302">
          <cell r="B1302" t="str">
            <v>MILLENOCKET</v>
          </cell>
          <cell r="C1302" t="str">
            <v>USA (ME)</v>
          </cell>
          <cell r="D1302">
            <v>45</v>
          </cell>
          <cell r="E1302">
            <v>39</v>
          </cell>
          <cell r="F1302">
            <v>0</v>
          </cell>
          <cell r="G1302" t="str">
            <v>U</v>
          </cell>
          <cell r="H1302">
            <v>68</v>
          </cell>
          <cell r="I1302">
            <v>42</v>
          </cell>
          <cell r="J1302">
            <v>0</v>
          </cell>
          <cell r="K1302" t="str">
            <v>B</v>
          </cell>
          <cell r="L1302">
            <v>-5</v>
          </cell>
          <cell r="M1302">
            <v>1</v>
          </cell>
        </row>
        <row r="1303">
          <cell r="B1303" t="str">
            <v>MILLVILLE</v>
          </cell>
          <cell r="C1303" t="str">
            <v>USA (NJ)</v>
          </cell>
          <cell r="D1303">
            <v>39</v>
          </cell>
          <cell r="E1303">
            <v>22</v>
          </cell>
          <cell r="F1303">
            <v>0</v>
          </cell>
          <cell r="G1303" t="str">
            <v>U</v>
          </cell>
          <cell r="H1303">
            <v>75</v>
          </cell>
          <cell r="I1303">
            <v>4</v>
          </cell>
          <cell r="J1303">
            <v>0</v>
          </cell>
          <cell r="K1303" t="str">
            <v>B</v>
          </cell>
          <cell r="L1303">
            <v>-5</v>
          </cell>
          <cell r="M1303">
            <v>1</v>
          </cell>
        </row>
        <row r="1304">
          <cell r="B1304" t="str">
            <v>MILWAUKEE</v>
          </cell>
          <cell r="C1304" t="str">
            <v>USA (WI)</v>
          </cell>
          <cell r="D1304">
            <v>42</v>
          </cell>
          <cell r="E1304">
            <v>57</v>
          </cell>
          <cell r="F1304">
            <v>0</v>
          </cell>
          <cell r="G1304" t="str">
            <v>U</v>
          </cell>
          <cell r="H1304">
            <v>87</v>
          </cell>
          <cell r="I1304">
            <v>54</v>
          </cell>
          <cell r="J1304">
            <v>0</v>
          </cell>
          <cell r="K1304" t="str">
            <v>B</v>
          </cell>
          <cell r="L1304">
            <v>-6</v>
          </cell>
          <cell r="M1304">
            <v>1</v>
          </cell>
        </row>
        <row r="1305">
          <cell r="B1305" t="str">
            <v>MINNEAPOLIS</v>
          </cell>
          <cell r="C1305" t="str">
            <v>USA (MN)</v>
          </cell>
          <cell r="D1305">
            <v>44</v>
          </cell>
          <cell r="E1305">
            <v>56</v>
          </cell>
          <cell r="F1305">
            <v>0</v>
          </cell>
          <cell r="G1305" t="str">
            <v>U</v>
          </cell>
          <cell r="H1305">
            <v>93</v>
          </cell>
          <cell r="I1305">
            <v>4</v>
          </cell>
          <cell r="J1305">
            <v>0</v>
          </cell>
          <cell r="K1305" t="str">
            <v>B</v>
          </cell>
          <cell r="L1305">
            <v>-6</v>
          </cell>
          <cell r="M1305">
            <v>1</v>
          </cell>
        </row>
        <row r="1306">
          <cell r="B1306" t="str">
            <v>MINOCQUA</v>
          </cell>
          <cell r="C1306" t="str">
            <v>USA (WI)</v>
          </cell>
          <cell r="D1306">
            <v>45</v>
          </cell>
          <cell r="E1306">
            <v>55</v>
          </cell>
          <cell r="F1306">
            <v>0</v>
          </cell>
          <cell r="G1306" t="str">
            <v>U</v>
          </cell>
          <cell r="H1306">
            <v>89</v>
          </cell>
          <cell r="I1306">
            <v>44</v>
          </cell>
          <cell r="J1306">
            <v>0</v>
          </cell>
          <cell r="K1306" t="str">
            <v>B</v>
          </cell>
          <cell r="L1306">
            <v>-6</v>
          </cell>
          <cell r="M1306">
            <v>1</v>
          </cell>
        </row>
        <row r="1307">
          <cell r="B1307" t="str">
            <v>MINOT</v>
          </cell>
          <cell r="C1307" t="str">
            <v>USA (ND)</v>
          </cell>
          <cell r="D1307">
            <v>48</v>
          </cell>
          <cell r="E1307">
            <v>25</v>
          </cell>
          <cell r="F1307">
            <v>0</v>
          </cell>
          <cell r="G1307" t="str">
            <v>U</v>
          </cell>
          <cell r="H1307">
            <v>101</v>
          </cell>
          <cell r="I1307">
            <v>21</v>
          </cell>
          <cell r="J1307">
            <v>0</v>
          </cell>
          <cell r="K1307" t="str">
            <v>B</v>
          </cell>
          <cell r="L1307">
            <v>-6</v>
          </cell>
          <cell r="M1307">
            <v>1</v>
          </cell>
        </row>
        <row r="1308">
          <cell r="B1308" t="str">
            <v>MIRI</v>
          </cell>
          <cell r="C1308" t="str">
            <v>MALAYSIA</v>
          </cell>
          <cell r="D1308">
            <v>4</v>
          </cell>
          <cell r="E1308">
            <v>27</v>
          </cell>
          <cell r="F1308">
            <v>0</v>
          </cell>
          <cell r="G1308" t="str">
            <v>U</v>
          </cell>
          <cell r="H1308">
            <v>114</v>
          </cell>
          <cell r="I1308">
            <v>0</v>
          </cell>
          <cell r="J1308">
            <v>0</v>
          </cell>
          <cell r="K1308" t="str">
            <v>T</v>
          </cell>
          <cell r="L1308">
            <v>8</v>
          </cell>
          <cell r="M1308">
            <v>1</v>
          </cell>
        </row>
        <row r="1309">
          <cell r="B1309" t="str">
            <v>MISAWA</v>
          </cell>
          <cell r="C1309" t="str">
            <v>JAPAN</v>
          </cell>
          <cell r="D1309">
            <v>40</v>
          </cell>
          <cell r="E1309">
            <v>42</v>
          </cell>
          <cell r="F1309">
            <v>0</v>
          </cell>
          <cell r="G1309" t="str">
            <v>U</v>
          </cell>
          <cell r="H1309">
            <v>141</v>
          </cell>
          <cell r="I1309">
            <v>22</v>
          </cell>
          <cell r="J1309">
            <v>0</v>
          </cell>
          <cell r="K1309" t="str">
            <v>T</v>
          </cell>
          <cell r="L1309">
            <v>9</v>
          </cell>
          <cell r="M1309">
            <v>1</v>
          </cell>
        </row>
        <row r="1310">
          <cell r="B1310" t="str">
            <v>MISSION</v>
          </cell>
          <cell r="C1310" t="str">
            <v>USA (TX)</v>
          </cell>
          <cell r="D1310">
            <v>26</v>
          </cell>
          <cell r="E1310">
            <v>11</v>
          </cell>
          <cell r="F1310">
            <v>0</v>
          </cell>
          <cell r="G1310" t="str">
            <v>U</v>
          </cell>
          <cell r="H1310">
            <v>98</v>
          </cell>
          <cell r="I1310">
            <v>14</v>
          </cell>
          <cell r="J1310">
            <v>0</v>
          </cell>
          <cell r="K1310" t="str">
            <v>B</v>
          </cell>
          <cell r="L1310">
            <v>-6</v>
          </cell>
          <cell r="M1310">
            <v>1</v>
          </cell>
        </row>
        <row r="1311">
          <cell r="B1311" t="str">
            <v>MISSOULA</v>
          </cell>
          <cell r="C1311" t="str">
            <v>USA (MT)</v>
          </cell>
          <cell r="D1311">
            <v>46</v>
          </cell>
          <cell r="E1311">
            <v>55</v>
          </cell>
          <cell r="F1311">
            <v>0</v>
          </cell>
          <cell r="G1311" t="str">
            <v>U</v>
          </cell>
          <cell r="H1311">
            <v>114</v>
          </cell>
          <cell r="I1311">
            <v>5</v>
          </cell>
          <cell r="J1311">
            <v>0</v>
          </cell>
          <cell r="K1311" t="str">
            <v>B</v>
          </cell>
          <cell r="L1311">
            <v>-7</v>
          </cell>
          <cell r="M1311">
            <v>1</v>
          </cell>
        </row>
        <row r="1312">
          <cell r="B1312" t="str">
            <v>MITCHELL</v>
          </cell>
          <cell r="C1312" t="str">
            <v>USA (SD)</v>
          </cell>
          <cell r="D1312">
            <v>43</v>
          </cell>
          <cell r="E1312">
            <v>47</v>
          </cell>
          <cell r="F1312">
            <v>0</v>
          </cell>
          <cell r="G1312" t="str">
            <v>U</v>
          </cell>
          <cell r="H1312">
            <v>98</v>
          </cell>
          <cell r="I1312">
            <v>2</v>
          </cell>
          <cell r="J1312">
            <v>0</v>
          </cell>
          <cell r="K1312" t="str">
            <v>B</v>
          </cell>
          <cell r="L1312">
            <v>-6</v>
          </cell>
          <cell r="M1312">
            <v>1</v>
          </cell>
        </row>
        <row r="1313">
          <cell r="B1313" t="str">
            <v>MOAB</v>
          </cell>
          <cell r="C1313" t="str">
            <v>USA (UT)</v>
          </cell>
          <cell r="D1313">
            <v>38</v>
          </cell>
          <cell r="E1313">
            <v>46</v>
          </cell>
          <cell r="F1313">
            <v>0</v>
          </cell>
          <cell r="G1313" t="str">
            <v>U</v>
          </cell>
          <cell r="H1313">
            <v>109</v>
          </cell>
          <cell r="I1313">
            <v>45</v>
          </cell>
          <cell r="J1313">
            <v>0</v>
          </cell>
          <cell r="K1313" t="str">
            <v>B</v>
          </cell>
          <cell r="L1313">
            <v>-7</v>
          </cell>
          <cell r="M1313">
            <v>1</v>
          </cell>
        </row>
        <row r="1314">
          <cell r="B1314" t="str">
            <v>MOBERLY</v>
          </cell>
          <cell r="C1314" t="str">
            <v>USA (MO)</v>
          </cell>
          <cell r="D1314">
            <v>39</v>
          </cell>
          <cell r="E1314">
            <v>28</v>
          </cell>
          <cell r="F1314">
            <v>0</v>
          </cell>
          <cell r="G1314" t="str">
            <v>U</v>
          </cell>
          <cell r="H1314">
            <v>92</v>
          </cell>
          <cell r="I1314">
            <v>26</v>
          </cell>
          <cell r="J1314">
            <v>0</v>
          </cell>
          <cell r="K1314" t="str">
            <v>B</v>
          </cell>
          <cell r="L1314">
            <v>-6</v>
          </cell>
          <cell r="M1314">
            <v>1</v>
          </cell>
        </row>
        <row r="1315">
          <cell r="B1315" t="str">
            <v>MOBILE</v>
          </cell>
          <cell r="C1315" t="str">
            <v>USA (AL)</v>
          </cell>
          <cell r="D1315">
            <v>30</v>
          </cell>
          <cell r="E1315">
            <v>41</v>
          </cell>
          <cell r="F1315">
            <v>0</v>
          </cell>
          <cell r="G1315" t="str">
            <v>U</v>
          </cell>
          <cell r="H1315">
            <v>88</v>
          </cell>
          <cell r="I1315">
            <v>14</v>
          </cell>
          <cell r="J1315">
            <v>0</v>
          </cell>
          <cell r="K1315" t="str">
            <v>B</v>
          </cell>
          <cell r="L1315">
            <v>-6</v>
          </cell>
          <cell r="M1315">
            <v>1</v>
          </cell>
        </row>
        <row r="1316">
          <cell r="B1316" t="str">
            <v>MOCIMBOA PRAIA</v>
          </cell>
          <cell r="C1316" t="str">
            <v>MOZAMBIQUE</v>
          </cell>
          <cell r="D1316">
            <v>11</v>
          </cell>
          <cell r="E1316">
            <v>21</v>
          </cell>
          <cell r="F1316">
            <v>0</v>
          </cell>
          <cell r="G1316" t="str">
            <v>S</v>
          </cell>
          <cell r="H1316">
            <v>40</v>
          </cell>
          <cell r="I1316">
            <v>21</v>
          </cell>
          <cell r="J1316">
            <v>0</v>
          </cell>
          <cell r="K1316" t="str">
            <v>T</v>
          </cell>
          <cell r="L1316">
            <v>2</v>
          </cell>
          <cell r="M1316">
            <v>1</v>
          </cell>
        </row>
        <row r="1317">
          <cell r="B1317" t="str">
            <v>MODESTO</v>
          </cell>
          <cell r="C1317" t="str">
            <v>USA (CA)</v>
          </cell>
          <cell r="D1317">
            <v>37</v>
          </cell>
          <cell r="E1317">
            <v>38</v>
          </cell>
          <cell r="F1317">
            <v>0</v>
          </cell>
          <cell r="G1317" t="str">
            <v>U</v>
          </cell>
          <cell r="H1317">
            <v>120</v>
          </cell>
          <cell r="I1317">
            <v>57</v>
          </cell>
          <cell r="J1317">
            <v>0</v>
          </cell>
          <cell r="K1317" t="str">
            <v>B</v>
          </cell>
          <cell r="L1317">
            <v>-8</v>
          </cell>
          <cell r="M1317">
            <v>1</v>
          </cell>
        </row>
        <row r="1318">
          <cell r="B1318" t="str">
            <v>MOGADISHU</v>
          </cell>
          <cell r="C1318" t="str">
            <v>SOMALIA</v>
          </cell>
          <cell r="D1318">
            <v>2</v>
          </cell>
          <cell r="E1318">
            <v>1</v>
          </cell>
          <cell r="F1318">
            <v>0</v>
          </cell>
          <cell r="G1318" t="str">
            <v>U</v>
          </cell>
          <cell r="H1318">
            <v>45</v>
          </cell>
          <cell r="I1318">
            <v>19</v>
          </cell>
          <cell r="J1318">
            <v>0</v>
          </cell>
          <cell r="K1318" t="str">
            <v>T</v>
          </cell>
          <cell r="L1318">
            <v>3</v>
          </cell>
          <cell r="M1318">
            <v>1</v>
          </cell>
        </row>
        <row r="1319">
          <cell r="B1319" t="str">
            <v>MOHENJODARO</v>
          </cell>
          <cell r="C1319" t="str">
            <v>PAKISTAN</v>
          </cell>
          <cell r="D1319">
            <v>27</v>
          </cell>
          <cell r="E1319">
            <v>20</v>
          </cell>
          <cell r="F1319">
            <v>0</v>
          </cell>
          <cell r="G1319" t="str">
            <v>U</v>
          </cell>
          <cell r="H1319">
            <v>68</v>
          </cell>
          <cell r="I1319">
            <v>9</v>
          </cell>
          <cell r="J1319">
            <v>0</v>
          </cell>
          <cell r="K1319" t="str">
            <v>T</v>
          </cell>
          <cell r="L1319">
            <v>5</v>
          </cell>
          <cell r="M1319">
            <v>1</v>
          </cell>
        </row>
        <row r="1320">
          <cell r="B1320" t="str">
            <v>MOJAVE</v>
          </cell>
          <cell r="C1320" t="str">
            <v>USA (CA)</v>
          </cell>
          <cell r="D1320">
            <v>35</v>
          </cell>
          <cell r="E1320">
            <v>4</v>
          </cell>
          <cell r="F1320">
            <v>0</v>
          </cell>
          <cell r="G1320" t="str">
            <v>U</v>
          </cell>
          <cell r="H1320">
            <v>118</v>
          </cell>
          <cell r="I1320">
            <v>9</v>
          </cell>
          <cell r="J1320">
            <v>0</v>
          </cell>
          <cell r="K1320" t="str">
            <v>B</v>
          </cell>
          <cell r="L1320">
            <v>-8</v>
          </cell>
          <cell r="M1320">
            <v>1</v>
          </cell>
        </row>
        <row r="1321">
          <cell r="B1321" t="str">
            <v>MOJOKERTO</v>
          </cell>
          <cell r="C1321" t="str">
            <v>INDONESIA</v>
          </cell>
          <cell r="D1321">
            <v>7</v>
          </cell>
          <cell r="E1321">
            <v>28</v>
          </cell>
          <cell r="F1321">
            <v>0</v>
          </cell>
          <cell r="G1321" t="str">
            <v>S</v>
          </cell>
          <cell r="H1321">
            <v>112</v>
          </cell>
          <cell r="I1321">
            <v>26</v>
          </cell>
          <cell r="J1321">
            <v>0</v>
          </cell>
          <cell r="K1321" t="str">
            <v>T</v>
          </cell>
          <cell r="L1321">
            <v>7</v>
          </cell>
          <cell r="M1321">
            <v>10</v>
          </cell>
        </row>
        <row r="1322">
          <cell r="B1322" t="str">
            <v>MOLINE</v>
          </cell>
          <cell r="C1322" t="str">
            <v>USA (IL)</v>
          </cell>
          <cell r="D1322">
            <v>41</v>
          </cell>
          <cell r="E1322">
            <v>27</v>
          </cell>
          <cell r="F1322">
            <v>0</v>
          </cell>
          <cell r="G1322" t="str">
            <v>U</v>
          </cell>
          <cell r="H1322">
            <v>90</v>
          </cell>
          <cell r="I1322">
            <v>30</v>
          </cell>
          <cell r="J1322">
            <v>0</v>
          </cell>
          <cell r="K1322" t="str">
            <v>B</v>
          </cell>
          <cell r="L1322">
            <v>-6</v>
          </cell>
          <cell r="M1322">
            <v>1</v>
          </cell>
        </row>
        <row r="1323">
          <cell r="B1323" t="str">
            <v>MOMBASA</v>
          </cell>
          <cell r="C1323" t="str">
            <v>KENYA</v>
          </cell>
          <cell r="D1323">
            <v>4</v>
          </cell>
          <cell r="E1323">
            <v>2</v>
          </cell>
          <cell r="F1323">
            <v>0</v>
          </cell>
          <cell r="G1323" t="str">
            <v>S</v>
          </cell>
          <cell r="H1323">
            <v>39</v>
          </cell>
          <cell r="I1323">
            <v>36</v>
          </cell>
          <cell r="J1323">
            <v>0</v>
          </cell>
          <cell r="K1323" t="str">
            <v>T</v>
          </cell>
          <cell r="L1323">
            <v>3</v>
          </cell>
          <cell r="M1323">
            <v>1</v>
          </cell>
        </row>
        <row r="1324">
          <cell r="B1324" t="str">
            <v>MONASTIR</v>
          </cell>
          <cell r="C1324" t="str">
            <v>TUNISIA</v>
          </cell>
          <cell r="D1324">
            <v>35</v>
          </cell>
          <cell r="E1324">
            <v>45</v>
          </cell>
          <cell r="F1324">
            <v>0</v>
          </cell>
          <cell r="G1324" t="str">
            <v>U</v>
          </cell>
          <cell r="H1324">
            <v>10</v>
          </cell>
          <cell r="I1324">
            <v>45</v>
          </cell>
          <cell r="J1324">
            <v>0</v>
          </cell>
          <cell r="K1324" t="str">
            <v>T</v>
          </cell>
          <cell r="L1324">
            <v>1</v>
          </cell>
          <cell r="M1324">
            <v>1</v>
          </cell>
        </row>
        <row r="1325">
          <cell r="B1325" t="str">
            <v>MONCTON</v>
          </cell>
          <cell r="C1325" t="str">
            <v>CANADA</v>
          </cell>
          <cell r="D1325">
            <v>46</v>
          </cell>
          <cell r="E1325">
            <v>7</v>
          </cell>
          <cell r="F1325">
            <v>0</v>
          </cell>
          <cell r="G1325" t="str">
            <v>U</v>
          </cell>
          <cell r="H1325">
            <v>64</v>
          </cell>
          <cell r="I1325">
            <v>41</v>
          </cell>
          <cell r="J1325">
            <v>0</v>
          </cell>
          <cell r="K1325" t="str">
            <v>B</v>
          </cell>
          <cell r="L1325">
            <v>-4</v>
          </cell>
          <cell r="M1325">
            <v>1</v>
          </cell>
        </row>
        <row r="1326">
          <cell r="B1326" t="str">
            <v>MONROVIA</v>
          </cell>
          <cell r="C1326" t="str">
            <v>LIBERIA</v>
          </cell>
          <cell r="D1326">
            <v>6</v>
          </cell>
          <cell r="E1326">
            <v>17</v>
          </cell>
          <cell r="F1326">
            <v>0</v>
          </cell>
          <cell r="G1326" t="str">
            <v>U</v>
          </cell>
          <cell r="H1326">
            <v>10</v>
          </cell>
          <cell r="I1326">
            <v>46</v>
          </cell>
          <cell r="J1326">
            <v>0</v>
          </cell>
          <cell r="K1326" t="str">
            <v>B</v>
          </cell>
          <cell r="L1326">
            <v>0</v>
          </cell>
          <cell r="M1326">
            <v>1</v>
          </cell>
        </row>
        <row r="1327">
          <cell r="B1327" t="str">
            <v>MONT JOLI</v>
          </cell>
          <cell r="C1327" t="str">
            <v>CANADA</v>
          </cell>
          <cell r="D1327">
            <v>48</v>
          </cell>
          <cell r="E1327">
            <v>36</v>
          </cell>
          <cell r="F1327">
            <v>0</v>
          </cell>
          <cell r="G1327" t="str">
            <v>U</v>
          </cell>
          <cell r="H1327">
            <v>68</v>
          </cell>
          <cell r="I1327">
            <v>12</v>
          </cell>
          <cell r="J1327">
            <v>0</v>
          </cell>
          <cell r="K1327" t="str">
            <v>B</v>
          </cell>
          <cell r="L1327">
            <v>-5</v>
          </cell>
          <cell r="M1327">
            <v>1</v>
          </cell>
        </row>
        <row r="1328">
          <cell r="B1328" t="str">
            <v>MONTAGUE</v>
          </cell>
          <cell r="C1328" t="str">
            <v>USA (CA)</v>
          </cell>
          <cell r="D1328">
            <v>41</v>
          </cell>
          <cell r="E1328">
            <v>47</v>
          </cell>
          <cell r="F1328">
            <v>0</v>
          </cell>
          <cell r="G1328" t="str">
            <v>U</v>
          </cell>
          <cell r="H1328">
            <v>122</v>
          </cell>
          <cell r="I1328">
            <v>28</v>
          </cell>
          <cell r="J1328">
            <v>0</v>
          </cell>
          <cell r="K1328" t="str">
            <v>B</v>
          </cell>
          <cell r="L1328">
            <v>-8</v>
          </cell>
          <cell r="M1328">
            <v>1</v>
          </cell>
        </row>
        <row r="1329">
          <cell r="B1329" t="str">
            <v>MONTEGO BAY</v>
          </cell>
          <cell r="C1329" t="str">
            <v>JAMAICA</v>
          </cell>
          <cell r="D1329">
            <v>18</v>
          </cell>
          <cell r="E1329">
            <v>30</v>
          </cell>
          <cell r="F1329">
            <v>0</v>
          </cell>
          <cell r="G1329" t="str">
            <v>U</v>
          </cell>
          <cell r="H1329">
            <v>77</v>
          </cell>
          <cell r="I1329">
            <v>55</v>
          </cell>
          <cell r="J1329">
            <v>0</v>
          </cell>
          <cell r="K1329" t="str">
            <v>B</v>
          </cell>
          <cell r="L1329">
            <v>-5</v>
          </cell>
          <cell r="M1329">
            <v>1</v>
          </cell>
        </row>
        <row r="1330">
          <cell r="B1330" t="str">
            <v>MONTES CLAROS</v>
          </cell>
          <cell r="C1330" t="str">
            <v>BRAZIL</v>
          </cell>
          <cell r="D1330">
            <v>16</v>
          </cell>
          <cell r="E1330">
            <v>42</v>
          </cell>
          <cell r="F1330">
            <v>0</v>
          </cell>
          <cell r="G1330" t="str">
            <v>S</v>
          </cell>
          <cell r="H1330">
            <v>43</v>
          </cell>
          <cell r="I1330">
            <v>49</v>
          </cell>
          <cell r="J1330">
            <v>0</v>
          </cell>
          <cell r="K1330" t="str">
            <v>B</v>
          </cell>
          <cell r="L1330">
            <v>-3</v>
          </cell>
          <cell r="M1330">
            <v>1</v>
          </cell>
        </row>
        <row r="1331">
          <cell r="B1331" t="str">
            <v>MONTEVIDEO</v>
          </cell>
          <cell r="C1331" t="str">
            <v>URUGUAY</v>
          </cell>
          <cell r="D1331">
            <v>34</v>
          </cell>
          <cell r="E1331">
            <v>50</v>
          </cell>
          <cell r="F1331">
            <v>0</v>
          </cell>
          <cell r="G1331" t="str">
            <v>S</v>
          </cell>
          <cell r="H1331">
            <v>56</v>
          </cell>
          <cell r="I1331">
            <v>2</v>
          </cell>
          <cell r="J1331">
            <v>0</v>
          </cell>
          <cell r="K1331" t="str">
            <v>B</v>
          </cell>
          <cell r="L1331">
            <v>-3</v>
          </cell>
          <cell r="M1331">
            <v>1</v>
          </cell>
        </row>
        <row r="1332">
          <cell r="B1332" t="str">
            <v>MONTGOMERY</v>
          </cell>
          <cell r="C1332" t="str">
            <v>USA (AL)</v>
          </cell>
          <cell r="D1332">
            <v>32</v>
          </cell>
          <cell r="E1332">
            <v>18</v>
          </cell>
          <cell r="F1332">
            <v>0</v>
          </cell>
          <cell r="G1332" t="str">
            <v>U</v>
          </cell>
          <cell r="H1332">
            <v>86</v>
          </cell>
          <cell r="I1332">
            <v>23</v>
          </cell>
          <cell r="J1332">
            <v>0</v>
          </cell>
          <cell r="K1332" t="str">
            <v>B</v>
          </cell>
          <cell r="L1332">
            <v>-6</v>
          </cell>
          <cell r="M1332">
            <v>1</v>
          </cell>
        </row>
        <row r="1333">
          <cell r="B1333" t="str">
            <v>MONTICELLO</v>
          </cell>
          <cell r="C1333" t="str">
            <v>USA (NY)</v>
          </cell>
          <cell r="D1333">
            <v>41</v>
          </cell>
          <cell r="E1333">
            <v>38</v>
          </cell>
          <cell r="F1333">
            <v>0</v>
          </cell>
          <cell r="G1333" t="str">
            <v>U</v>
          </cell>
          <cell r="H1333">
            <v>74</v>
          </cell>
          <cell r="I1333">
            <v>42</v>
          </cell>
          <cell r="J1333">
            <v>0</v>
          </cell>
          <cell r="K1333" t="str">
            <v>B</v>
          </cell>
          <cell r="L1333">
            <v>-5</v>
          </cell>
          <cell r="M1333">
            <v>1</v>
          </cell>
        </row>
        <row r="1334">
          <cell r="B1334" t="str">
            <v>MONTPELIER</v>
          </cell>
          <cell r="C1334" t="str">
            <v>USA (VT)</v>
          </cell>
          <cell r="D1334">
            <v>44</v>
          </cell>
          <cell r="E1334">
            <v>12</v>
          </cell>
          <cell r="F1334">
            <v>0</v>
          </cell>
          <cell r="G1334" t="str">
            <v>U</v>
          </cell>
          <cell r="H1334">
            <v>72</v>
          </cell>
          <cell r="I1334">
            <v>34</v>
          </cell>
          <cell r="J1334">
            <v>0</v>
          </cell>
          <cell r="K1334" t="str">
            <v>B</v>
          </cell>
          <cell r="L1334">
            <v>-5</v>
          </cell>
          <cell r="M1334">
            <v>1</v>
          </cell>
        </row>
        <row r="1335">
          <cell r="B1335" t="str">
            <v>MONTPELLIER</v>
          </cell>
          <cell r="C1335" t="str">
            <v>FRANCE</v>
          </cell>
          <cell r="D1335">
            <v>43</v>
          </cell>
          <cell r="E1335">
            <v>35</v>
          </cell>
          <cell r="F1335">
            <v>0</v>
          </cell>
          <cell r="G1335" t="str">
            <v>U</v>
          </cell>
          <cell r="H1335">
            <v>3</v>
          </cell>
          <cell r="I1335">
            <v>58</v>
          </cell>
          <cell r="J1335">
            <v>0</v>
          </cell>
          <cell r="K1335" t="str">
            <v>T</v>
          </cell>
          <cell r="L1335">
            <v>1</v>
          </cell>
          <cell r="M1335">
            <v>1</v>
          </cell>
        </row>
        <row r="1336">
          <cell r="B1336" t="str">
            <v>MONTREAL</v>
          </cell>
          <cell r="C1336" t="str">
            <v>CANADA</v>
          </cell>
          <cell r="D1336">
            <v>45</v>
          </cell>
          <cell r="E1336">
            <v>28</v>
          </cell>
          <cell r="F1336">
            <v>0</v>
          </cell>
          <cell r="G1336" t="str">
            <v>U</v>
          </cell>
          <cell r="H1336">
            <v>73</v>
          </cell>
          <cell r="I1336">
            <v>45</v>
          </cell>
          <cell r="J1336">
            <v>0</v>
          </cell>
          <cell r="K1336" t="str">
            <v>B</v>
          </cell>
          <cell r="L1336">
            <v>-5</v>
          </cell>
          <cell r="M1336">
            <v>1</v>
          </cell>
        </row>
        <row r="1337">
          <cell r="B1337" t="str">
            <v>MONTREAL</v>
          </cell>
          <cell r="C1337" t="str">
            <v>CANADA</v>
          </cell>
          <cell r="D1337">
            <v>45</v>
          </cell>
          <cell r="E1337">
            <v>31</v>
          </cell>
          <cell r="F1337">
            <v>0</v>
          </cell>
          <cell r="G1337" t="str">
            <v>U</v>
          </cell>
          <cell r="H1337">
            <v>73</v>
          </cell>
          <cell r="I1337">
            <v>33</v>
          </cell>
          <cell r="J1337">
            <v>0</v>
          </cell>
          <cell r="K1337" t="str">
            <v>B</v>
          </cell>
          <cell r="L1337">
            <v>-5</v>
          </cell>
          <cell r="M1337">
            <v>1</v>
          </cell>
        </row>
        <row r="1338">
          <cell r="B1338" t="str">
            <v>MONTROSE</v>
          </cell>
          <cell r="C1338" t="str">
            <v>USA (CO)</v>
          </cell>
          <cell r="D1338">
            <v>38</v>
          </cell>
          <cell r="E1338">
            <v>30</v>
          </cell>
          <cell r="F1338">
            <v>0</v>
          </cell>
          <cell r="G1338" t="str">
            <v>U</v>
          </cell>
          <cell r="H1338">
            <v>107</v>
          </cell>
          <cell r="I1338">
            <v>54</v>
          </cell>
          <cell r="J1338">
            <v>0</v>
          </cell>
          <cell r="K1338" t="str">
            <v>B</v>
          </cell>
          <cell r="L1338">
            <v>-7</v>
          </cell>
          <cell r="M1338">
            <v>1</v>
          </cell>
        </row>
        <row r="1339">
          <cell r="B1339" t="str">
            <v>MOPTI</v>
          </cell>
          <cell r="C1339" t="str">
            <v>MALI</v>
          </cell>
          <cell r="D1339">
            <v>14</v>
          </cell>
          <cell r="E1339">
            <v>31</v>
          </cell>
          <cell r="F1339">
            <v>0</v>
          </cell>
          <cell r="G1339" t="str">
            <v>U</v>
          </cell>
          <cell r="H1339">
            <v>4</v>
          </cell>
          <cell r="I1339">
            <v>5</v>
          </cell>
          <cell r="J1339">
            <v>0</v>
          </cell>
          <cell r="K1339" t="str">
            <v>B</v>
          </cell>
          <cell r="L1339">
            <v>0</v>
          </cell>
          <cell r="M1339">
            <v>1</v>
          </cell>
        </row>
        <row r="1340">
          <cell r="B1340" t="str">
            <v>MORGANTOWN</v>
          </cell>
          <cell r="C1340" t="str">
            <v>USA (WV)</v>
          </cell>
          <cell r="D1340">
            <v>39</v>
          </cell>
          <cell r="E1340">
            <v>39</v>
          </cell>
          <cell r="F1340">
            <v>0</v>
          </cell>
          <cell r="G1340" t="str">
            <v>U</v>
          </cell>
          <cell r="H1340">
            <v>79</v>
          </cell>
          <cell r="I1340">
            <v>55</v>
          </cell>
          <cell r="J1340">
            <v>0</v>
          </cell>
          <cell r="K1340" t="str">
            <v>B</v>
          </cell>
          <cell r="L1340">
            <v>-5</v>
          </cell>
          <cell r="M1340">
            <v>1</v>
          </cell>
        </row>
        <row r="1341">
          <cell r="B1341" t="str">
            <v>MORON</v>
          </cell>
          <cell r="C1341" t="str">
            <v>SPAIN</v>
          </cell>
          <cell r="D1341">
            <v>37</v>
          </cell>
          <cell r="E1341">
            <v>11</v>
          </cell>
          <cell r="F1341">
            <v>0</v>
          </cell>
          <cell r="G1341" t="str">
            <v>U</v>
          </cell>
          <cell r="H1341">
            <v>5</v>
          </cell>
          <cell r="I1341">
            <v>37</v>
          </cell>
          <cell r="J1341">
            <v>0</v>
          </cell>
          <cell r="K1341" t="str">
            <v>B</v>
          </cell>
          <cell r="L1341">
            <v>1</v>
          </cell>
          <cell r="M1341">
            <v>1</v>
          </cell>
        </row>
        <row r="1342">
          <cell r="B1342" t="str">
            <v>MORONI</v>
          </cell>
          <cell r="C1342" t="str">
            <v>COMOROS</v>
          </cell>
          <cell r="D1342">
            <v>11</v>
          </cell>
          <cell r="E1342">
            <v>32</v>
          </cell>
          <cell r="F1342">
            <v>0</v>
          </cell>
          <cell r="G1342" t="str">
            <v>S</v>
          </cell>
          <cell r="H1342">
            <v>43</v>
          </cell>
          <cell r="I1342">
            <v>16</v>
          </cell>
          <cell r="J1342">
            <v>0</v>
          </cell>
          <cell r="K1342" t="str">
            <v>T</v>
          </cell>
          <cell r="L1342">
            <v>3</v>
          </cell>
          <cell r="M1342">
            <v>1</v>
          </cell>
        </row>
        <row r="1343">
          <cell r="B1343" t="str">
            <v>MOROTAI</v>
          </cell>
          <cell r="C1343" t="str">
            <v>INDONESIA</v>
          </cell>
          <cell r="D1343">
            <v>2</v>
          </cell>
          <cell r="E1343">
            <v>10</v>
          </cell>
          <cell r="F1343">
            <v>0</v>
          </cell>
          <cell r="G1343" t="str">
            <v>U</v>
          </cell>
          <cell r="H1343">
            <v>128</v>
          </cell>
          <cell r="I1343">
            <v>10</v>
          </cell>
          <cell r="J1343">
            <v>0</v>
          </cell>
          <cell r="K1343" t="str">
            <v>T</v>
          </cell>
          <cell r="L1343">
            <v>8</v>
          </cell>
          <cell r="M1343">
            <v>10</v>
          </cell>
        </row>
        <row r="1344">
          <cell r="B1344" t="str">
            <v>MORRILTON</v>
          </cell>
          <cell r="C1344" t="str">
            <v>USA (AR)</v>
          </cell>
          <cell r="D1344">
            <v>35</v>
          </cell>
          <cell r="E1344">
            <v>8</v>
          </cell>
          <cell r="F1344">
            <v>0</v>
          </cell>
          <cell r="G1344" t="str">
            <v>U</v>
          </cell>
          <cell r="H1344">
            <v>92</v>
          </cell>
          <cell r="I1344">
            <v>55</v>
          </cell>
          <cell r="J1344">
            <v>0</v>
          </cell>
          <cell r="K1344" t="str">
            <v>B</v>
          </cell>
          <cell r="L1344">
            <v>-6</v>
          </cell>
          <cell r="M1344">
            <v>1</v>
          </cell>
        </row>
        <row r="1345">
          <cell r="B1345" t="str">
            <v>MORRISTOWN</v>
          </cell>
          <cell r="C1345" t="str">
            <v>USA (NJ)</v>
          </cell>
          <cell r="D1345">
            <v>40</v>
          </cell>
          <cell r="E1345">
            <v>48</v>
          </cell>
          <cell r="F1345">
            <v>0</v>
          </cell>
          <cell r="G1345" t="str">
            <v>U</v>
          </cell>
          <cell r="H1345">
            <v>74</v>
          </cell>
          <cell r="I1345">
            <v>25</v>
          </cell>
          <cell r="J1345">
            <v>0</v>
          </cell>
          <cell r="K1345" t="str">
            <v>B</v>
          </cell>
          <cell r="L1345">
            <v>-5</v>
          </cell>
          <cell r="M1345">
            <v>1</v>
          </cell>
        </row>
        <row r="1346">
          <cell r="B1346" t="str">
            <v>MOSCOW</v>
          </cell>
          <cell r="C1346" t="str">
            <v>USSR</v>
          </cell>
          <cell r="D1346">
            <v>55</v>
          </cell>
          <cell r="E1346">
            <v>45</v>
          </cell>
          <cell r="F1346">
            <v>0</v>
          </cell>
          <cell r="G1346" t="str">
            <v>U</v>
          </cell>
          <cell r="H1346">
            <v>37</v>
          </cell>
          <cell r="I1346">
            <v>45</v>
          </cell>
          <cell r="J1346">
            <v>0</v>
          </cell>
          <cell r="K1346" t="str">
            <v>T</v>
          </cell>
          <cell r="L1346">
            <v>2</v>
          </cell>
          <cell r="M1346">
            <v>1</v>
          </cell>
        </row>
        <row r="1347">
          <cell r="B1347" t="str">
            <v>MOSES LAKE</v>
          </cell>
          <cell r="C1347" t="str">
            <v>USA (WA)</v>
          </cell>
          <cell r="D1347">
            <v>47</v>
          </cell>
          <cell r="E1347">
            <v>12</v>
          </cell>
          <cell r="F1347">
            <v>0</v>
          </cell>
          <cell r="G1347" t="str">
            <v>U</v>
          </cell>
          <cell r="H1347">
            <v>119</v>
          </cell>
          <cell r="I1347">
            <v>19</v>
          </cell>
          <cell r="J1347">
            <v>0</v>
          </cell>
          <cell r="K1347" t="str">
            <v>B</v>
          </cell>
          <cell r="L1347">
            <v>-8</v>
          </cell>
          <cell r="M1347">
            <v>1</v>
          </cell>
        </row>
        <row r="1348">
          <cell r="B1348" t="str">
            <v>MOSUL</v>
          </cell>
          <cell r="C1348" t="str">
            <v>IRAQ</v>
          </cell>
          <cell r="D1348">
            <v>36</v>
          </cell>
          <cell r="E1348">
            <v>21</v>
          </cell>
          <cell r="F1348">
            <v>0</v>
          </cell>
          <cell r="G1348" t="str">
            <v>U</v>
          </cell>
          <cell r="H1348">
            <v>43</v>
          </cell>
          <cell r="I1348">
            <v>8</v>
          </cell>
          <cell r="J1348">
            <v>0</v>
          </cell>
          <cell r="K1348" t="str">
            <v>T</v>
          </cell>
          <cell r="L1348">
            <v>3</v>
          </cell>
          <cell r="M1348">
            <v>1</v>
          </cell>
        </row>
        <row r="1349">
          <cell r="B1349" t="str">
            <v>MOULTRIE</v>
          </cell>
          <cell r="C1349" t="str">
            <v>USA (GA)</v>
          </cell>
          <cell r="D1349">
            <v>31</v>
          </cell>
          <cell r="E1349">
            <v>4</v>
          </cell>
          <cell r="F1349">
            <v>0</v>
          </cell>
          <cell r="G1349" t="str">
            <v>U</v>
          </cell>
          <cell r="H1349">
            <v>83</v>
          </cell>
          <cell r="I1349">
            <v>48</v>
          </cell>
          <cell r="J1349">
            <v>0</v>
          </cell>
          <cell r="K1349" t="str">
            <v>B</v>
          </cell>
          <cell r="L1349">
            <v>-5</v>
          </cell>
          <cell r="M1349">
            <v>1</v>
          </cell>
        </row>
        <row r="1350">
          <cell r="B1350" t="str">
            <v>MOUNT ISA</v>
          </cell>
          <cell r="C1350" t="str">
            <v>AUSTRALIA</v>
          </cell>
          <cell r="D1350">
            <v>20</v>
          </cell>
          <cell r="E1350">
            <v>39</v>
          </cell>
          <cell r="F1350">
            <v>0</v>
          </cell>
          <cell r="G1350" t="str">
            <v>S</v>
          </cell>
          <cell r="H1350">
            <v>139</v>
          </cell>
          <cell r="I1350">
            <v>29</v>
          </cell>
          <cell r="J1350">
            <v>0</v>
          </cell>
          <cell r="K1350" t="str">
            <v>T</v>
          </cell>
          <cell r="L1350">
            <v>10</v>
          </cell>
          <cell r="M1350">
            <v>1</v>
          </cell>
        </row>
        <row r="1351">
          <cell r="B1351" t="str">
            <v>MOUNTAIN HOME</v>
          </cell>
          <cell r="C1351" t="str">
            <v>USA (ID)</v>
          </cell>
          <cell r="D1351">
            <v>43</v>
          </cell>
          <cell r="E1351">
            <v>3</v>
          </cell>
          <cell r="F1351">
            <v>0</v>
          </cell>
          <cell r="G1351" t="str">
            <v>U</v>
          </cell>
          <cell r="H1351">
            <v>115</v>
          </cell>
          <cell r="I1351">
            <v>52</v>
          </cell>
          <cell r="J1351">
            <v>0</v>
          </cell>
          <cell r="K1351" t="str">
            <v>B</v>
          </cell>
          <cell r="L1351">
            <v>-7</v>
          </cell>
          <cell r="M1351">
            <v>1</v>
          </cell>
        </row>
        <row r="1352">
          <cell r="B1352" t="str">
            <v>MOUNTAIN VIEW</v>
          </cell>
          <cell r="C1352" t="str">
            <v>USA (CA)</v>
          </cell>
          <cell r="D1352">
            <v>37</v>
          </cell>
          <cell r="E1352">
            <v>25</v>
          </cell>
          <cell r="F1352">
            <v>0</v>
          </cell>
          <cell r="G1352" t="str">
            <v>U</v>
          </cell>
          <cell r="H1352">
            <v>122</v>
          </cell>
          <cell r="I1352">
            <v>3</v>
          </cell>
          <cell r="J1352">
            <v>0</v>
          </cell>
          <cell r="K1352" t="str">
            <v>B</v>
          </cell>
          <cell r="L1352">
            <v>-8</v>
          </cell>
          <cell r="M1352">
            <v>1</v>
          </cell>
        </row>
        <row r="1353">
          <cell r="B1353" t="str">
            <v>MT CLEMENS</v>
          </cell>
          <cell r="C1353" t="str">
            <v>USA (MI)</v>
          </cell>
          <cell r="D1353">
            <v>42</v>
          </cell>
          <cell r="E1353">
            <v>36</v>
          </cell>
          <cell r="F1353">
            <v>0</v>
          </cell>
          <cell r="G1353" t="str">
            <v>U</v>
          </cell>
          <cell r="H1353">
            <v>82</v>
          </cell>
          <cell r="I1353">
            <v>50</v>
          </cell>
          <cell r="J1353">
            <v>0</v>
          </cell>
          <cell r="K1353" t="str">
            <v>B</v>
          </cell>
          <cell r="L1353">
            <v>-5</v>
          </cell>
          <cell r="M1353">
            <v>1</v>
          </cell>
        </row>
        <row r="1354">
          <cell r="B1354" t="str">
            <v>MT VERNON</v>
          </cell>
          <cell r="C1354" t="str">
            <v>USA (IL)</v>
          </cell>
          <cell r="D1354">
            <v>38</v>
          </cell>
          <cell r="E1354">
            <v>19</v>
          </cell>
          <cell r="F1354">
            <v>0</v>
          </cell>
          <cell r="G1354" t="str">
            <v>U</v>
          </cell>
          <cell r="H1354">
            <v>88</v>
          </cell>
          <cell r="I1354">
            <v>52</v>
          </cell>
          <cell r="J1354">
            <v>0</v>
          </cell>
          <cell r="K1354" t="str">
            <v>B</v>
          </cell>
          <cell r="L1354">
            <v>-6</v>
          </cell>
          <cell r="M1354">
            <v>1</v>
          </cell>
        </row>
        <row r="1355">
          <cell r="B1355" t="str">
            <v>MTWARA</v>
          </cell>
          <cell r="C1355" t="str">
            <v>TANZANIA</v>
          </cell>
          <cell r="D1355">
            <v>10</v>
          </cell>
          <cell r="E1355">
            <v>20</v>
          </cell>
          <cell r="F1355">
            <v>0</v>
          </cell>
          <cell r="G1355" t="str">
            <v>S</v>
          </cell>
          <cell r="H1355">
            <v>40</v>
          </cell>
          <cell r="I1355">
            <v>12</v>
          </cell>
          <cell r="J1355">
            <v>0</v>
          </cell>
          <cell r="K1355" t="str">
            <v>T</v>
          </cell>
          <cell r="L1355">
            <v>3</v>
          </cell>
          <cell r="M1355">
            <v>1</v>
          </cell>
        </row>
        <row r="1356">
          <cell r="B1356" t="str">
            <v>MUARA BULIAN</v>
          </cell>
          <cell r="C1356" t="str">
            <v>INDONESIA</v>
          </cell>
          <cell r="D1356">
            <v>1</v>
          </cell>
          <cell r="E1356">
            <v>45</v>
          </cell>
          <cell r="F1356">
            <v>0</v>
          </cell>
          <cell r="G1356" t="str">
            <v>S</v>
          </cell>
          <cell r="H1356">
            <v>103</v>
          </cell>
          <cell r="I1356">
            <v>15</v>
          </cell>
          <cell r="J1356">
            <v>0</v>
          </cell>
          <cell r="K1356" t="str">
            <v>T</v>
          </cell>
          <cell r="L1356">
            <v>7</v>
          </cell>
          <cell r="M1356">
            <v>10</v>
          </cell>
        </row>
        <row r="1357">
          <cell r="B1357" t="str">
            <v>MUARA BUNGO</v>
          </cell>
          <cell r="C1357" t="str">
            <v>INDONESIA</v>
          </cell>
          <cell r="D1357">
            <v>1</v>
          </cell>
          <cell r="E1357">
            <v>30</v>
          </cell>
          <cell r="F1357">
            <v>0</v>
          </cell>
          <cell r="G1357" t="str">
            <v>S</v>
          </cell>
          <cell r="H1357">
            <v>102</v>
          </cell>
          <cell r="I1357">
            <v>7</v>
          </cell>
          <cell r="J1357">
            <v>0</v>
          </cell>
          <cell r="K1357" t="str">
            <v>T</v>
          </cell>
          <cell r="L1357">
            <v>7</v>
          </cell>
          <cell r="M1357">
            <v>10</v>
          </cell>
        </row>
        <row r="1358">
          <cell r="B1358" t="str">
            <v>MUARA ENIM</v>
          </cell>
          <cell r="C1358" t="str">
            <v>INDONESIA</v>
          </cell>
          <cell r="D1358">
            <v>3</v>
          </cell>
          <cell r="E1358">
            <v>38</v>
          </cell>
          <cell r="F1358">
            <v>0</v>
          </cell>
          <cell r="G1358" t="str">
            <v>S</v>
          </cell>
          <cell r="H1358">
            <v>103</v>
          </cell>
          <cell r="I1358">
            <v>47</v>
          </cell>
          <cell r="J1358">
            <v>0</v>
          </cell>
          <cell r="K1358" t="str">
            <v>T</v>
          </cell>
          <cell r="L1358">
            <v>7</v>
          </cell>
          <cell r="M1358">
            <v>10</v>
          </cell>
        </row>
        <row r="1359">
          <cell r="B1359" t="str">
            <v>MUARA LABUH</v>
          </cell>
          <cell r="C1359" t="str">
            <v>INDONESIA</v>
          </cell>
          <cell r="D1359">
            <v>1</v>
          </cell>
          <cell r="E1359">
            <v>29</v>
          </cell>
          <cell r="F1359">
            <v>0</v>
          </cell>
          <cell r="G1359" t="str">
            <v>S</v>
          </cell>
          <cell r="H1359">
            <v>101</v>
          </cell>
          <cell r="I1359">
            <v>2</v>
          </cell>
          <cell r="J1359">
            <v>0</v>
          </cell>
          <cell r="K1359" t="str">
            <v>T</v>
          </cell>
          <cell r="L1359">
            <v>7</v>
          </cell>
          <cell r="M1359">
            <v>10</v>
          </cell>
        </row>
        <row r="1360">
          <cell r="B1360" t="str">
            <v>MUARA TEWE</v>
          </cell>
          <cell r="C1360" t="str">
            <v>INDONESIA</v>
          </cell>
          <cell r="D1360">
            <v>0</v>
          </cell>
          <cell r="E1360">
            <v>31</v>
          </cell>
          <cell r="F1360">
            <v>0</v>
          </cell>
          <cell r="G1360" t="str">
            <v>S</v>
          </cell>
          <cell r="H1360">
            <v>114</v>
          </cell>
          <cell r="I1360">
            <v>53</v>
          </cell>
          <cell r="J1360">
            <v>0</v>
          </cell>
          <cell r="K1360" t="str">
            <v>T</v>
          </cell>
          <cell r="L1360">
            <v>8</v>
          </cell>
          <cell r="M1360">
            <v>10</v>
          </cell>
        </row>
        <row r="1361">
          <cell r="B1361" t="str">
            <v>MUBARRAZ</v>
          </cell>
          <cell r="C1361" t="str">
            <v>SAUDI ARABIA</v>
          </cell>
          <cell r="D1361">
            <v>25</v>
          </cell>
          <cell r="E1361">
            <v>25</v>
          </cell>
          <cell r="F1361">
            <v>0</v>
          </cell>
          <cell r="G1361" t="str">
            <v>U</v>
          </cell>
          <cell r="H1361">
            <v>49</v>
          </cell>
          <cell r="I1361">
            <v>35</v>
          </cell>
          <cell r="J1361">
            <v>0</v>
          </cell>
          <cell r="K1361" t="str">
            <v>T</v>
          </cell>
          <cell r="L1361">
            <v>3</v>
          </cell>
          <cell r="M1361">
            <v>1</v>
          </cell>
        </row>
        <row r="1362">
          <cell r="B1362" t="str">
            <v>MUKOMUKO</v>
          </cell>
          <cell r="C1362" t="str">
            <v>INDONESIA</v>
          </cell>
          <cell r="D1362">
            <v>2</v>
          </cell>
          <cell r="E1362">
            <v>33</v>
          </cell>
          <cell r="F1362">
            <v>0</v>
          </cell>
          <cell r="G1362" t="str">
            <v>S</v>
          </cell>
          <cell r="H1362">
            <v>101</v>
          </cell>
          <cell r="I1362">
            <v>5</v>
          </cell>
          <cell r="J1362">
            <v>0</v>
          </cell>
          <cell r="K1362" t="str">
            <v>T</v>
          </cell>
          <cell r="L1362">
            <v>9</v>
          </cell>
          <cell r="M1362">
            <v>10</v>
          </cell>
        </row>
        <row r="1363">
          <cell r="B1363" t="str">
            <v>MULTAN</v>
          </cell>
          <cell r="C1363" t="str">
            <v>PAKISTAN</v>
          </cell>
          <cell r="D1363">
            <v>30</v>
          </cell>
          <cell r="E1363">
            <v>12</v>
          </cell>
          <cell r="F1363">
            <v>0</v>
          </cell>
          <cell r="G1363" t="str">
            <v>U</v>
          </cell>
          <cell r="H1363">
            <v>71</v>
          </cell>
          <cell r="I1363">
            <v>25</v>
          </cell>
          <cell r="J1363">
            <v>0</v>
          </cell>
          <cell r="K1363" t="str">
            <v>T</v>
          </cell>
          <cell r="L1363">
            <v>5</v>
          </cell>
          <cell r="M1363">
            <v>1</v>
          </cell>
        </row>
        <row r="1364">
          <cell r="B1364" t="str">
            <v>MUNCIE</v>
          </cell>
          <cell r="C1364" t="str">
            <v>USA (IN)</v>
          </cell>
          <cell r="D1364">
            <v>40</v>
          </cell>
          <cell r="E1364">
            <v>14</v>
          </cell>
          <cell r="F1364">
            <v>0</v>
          </cell>
          <cell r="G1364" t="str">
            <v>U</v>
          </cell>
          <cell r="H1364">
            <v>85</v>
          </cell>
          <cell r="I1364">
            <v>24</v>
          </cell>
          <cell r="J1364">
            <v>0</v>
          </cell>
          <cell r="K1364" t="str">
            <v>B</v>
          </cell>
          <cell r="L1364">
            <v>-5</v>
          </cell>
          <cell r="M1364">
            <v>1</v>
          </cell>
        </row>
        <row r="1365">
          <cell r="B1365" t="str">
            <v>MUNICH</v>
          </cell>
          <cell r="C1365" t="str">
            <v>GERMANY</v>
          </cell>
          <cell r="D1365">
            <v>48</v>
          </cell>
          <cell r="E1365">
            <v>8</v>
          </cell>
          <cell r="F1365">
            <v>0</v>
          </cell>
          <cell r="G1365" t="str">
            <v>U</v>
          </cell>
          <cell r="H1365">
            <v>11</v>
          </cell>
          <cell r="I1365">
            <v>42</v>
          </cell>
          <cell r="J1365">
            <v>0</v>
          </cell>
          <cell r="K1365" t="str">
            <v>T</v>
          </cell>
          <cell r="L1365">
            <v>1</v>
          </cell>
          <cell r="M1365">
            <v>1</v>
          </cell>
        </row>
        <row r="1366">
          <cell r="B1366" t="str">
            <v>MURCIA</v>
          </cell>
          <cell r="C1366" t="str">
            <v>SPAIN</v>
          </cell>
          <cell r="D1366">
            <v>37</v>
          </cell>
          <cell r="E1366">
            <v>46</v>
          </cell>
          <cell r="F1366">
            <v>0</v>
          </cell>
          <cell r="G1366" t="str">
            <v>U</v>
          </cell>
          <cell r="H1366">
            <v>0</v>
          </cell>
          <cell r="I1366">
            <v>49</v>
          </cell>
          <cell r="J1366">
            <v>0</v>
          </cell>
          <cell r="K1366" t="str">
            <v>B</v>
          </cell>
          <cell r="L1366">
            <v>1</v>
          </cell>
          <cell r="M1366">
            <v>1</v>
          </cell>
        </row>
        <row r="1367">
          <cell r="B1367" t="str">
            <v>MURRAY</v>
          </cell>
          <cell r="C1367" t="str">
            <v>USA (KY)</v>
          </cell>
          <cell r="D1367">
            <v>36</v>
          </cell>
          <cell r="E1367">
            <v>40</v>
          </cell>
          <cell r="F1367">
            <v>0</v>
          </cell>
          <cell r="G1367" t="str">
            <v>U</v>
          </cell>
          <cell r="H1367">
            <v>88</v>
          </cell>
          <cell r="I1367">
            <v>22</v>
          </cell>
          <cell r="J1367">
            <v>0</v>
          </cell>
          <cell r="K1367" t="str">
            <v>B</v>
          </cell>
          <cell r="L1367">
            <v>-6</v>
          </cell>
          <cell r="M1367">
            <v>1</v>
          </cell>
        </row>
        <row r="1368">
          <cell r="B1368" t="str">
            <v>MUSAYJID</v>
          </cell>
          <cell r="C1368" t="str">
            <v>SAUDI ARABIA</v>
          </cell>
          <cell r="D1368">
            <v>24</v>
          </cell>
          <cell r="E1368">
            <v>6</v>
          </cell>
          <cell r="F1368">
            <v>0</v>
          </cell>
          <cell r="G1368" t="str">
            <v>U</v>
          </cell>
          <cell r="H1368">
            <v>39</v>
          </cell>
          <cell r="I1368">
            <v>6</v>
          </cell>
          <cell r="J1368">
            <v>0</v>
          </cell>
          <cell r="K1368" t="str">
            <v>T</v>
          </cell>
          <cell r="L1368">
            <v>3</v>
          </cell>
          <cell r="M1368">
            <v>1</v>
          </cell>
        </row>
        <row r="1369">
          <cell r="B1369" t="str">
            <v>MUSCAT</v>
          </cell>
          <cell r="C1369" t="str">
            <v>OMAN</v>
          </cell>
          <cell r="D1369">
            <v>23</v>
          </cell>
          <cell r="E1369">
            <v>36</v>
          </cell>
          <cell r="F1369">
            <v>0</v>
          </cell>
          <cell r="G1369" t="str">
            <v>U</v>
          </cell>
          <cell r="H1369">
            <v>58</v>
          </cell>
          <cell r="I1369">
            <v>17</v>
          </cell>
          <cell r="J1369">
            <v>0</v>
          </cell>
          <cell r="K1369" t="str">
            <v>T</v>
          </cell>
          <cell r="L1369">
            <v>4</v>
          </cell>
          <cell r="M1369">
            <v>1</v>
          </cell>
        </row>
        <row r="1370">
          <cell r="B1370" t="str">
            <v>MUSCLE SHOALS</v>
          </cell>
          <cell r="C1370" t="str">
            <v>USA (AL)</v>
          </cell>
          <cell r="D1370">
            <v>34</v>
          </cell>
          <cell r="E1370">
            <v>45</v>
          </cell>
          <cell r="F1370">
            <v>0</v>
          </cell>
          <cell r="G1370" t="str">
            <v>U</v>
          </cell>
          <cell r="H1370">
            <v>87</v>
          </cell>
          <cell r="I1370">
            <v>37</v>
          </cell>
          <cell r="J1370">
            <v>0</v>
          </cell>
          <cell r="K1370" t="str">
            <v>B</v>
          </cell>
          <cell r="L1370">
            <v>-6</v>
          </cell>
          <cell r="M1370">
            <v>1</v>
          </cell>
        </row>
        <row r="1371">
          <cell r="B1371" t="str">
            <v>MUSKEGON</v>
          </cell>
          <cell r="C1371" t="str">
            <v>USA (MI)</v>
          </cell>
          <cell r="D1371">
            <v>43</v>
          </cell>
          <cell r="E1371">
            <v>10</v>
          </cell>
          <cell r="F1371">
            <v>0</v>
          </cell>
          <cell r="G1371" t="str">
            <v>U</v>
          </cell>
          <cell r="H1371">
            <v>86</v>
          </cell>
          <cell r="I1371">
            <v>14</v>
          </cell>
          <cell r="J1371">
            <v>0</v>
          </cell>
          <cell r="K1371" t="str">
            <v>B</v>
          </cell>
          <cell r="L1371">
            <v>-5</v>
          </cell>
          <cell r="M1371">
            <v>1</v>
          </cell>
        </row>
        <row r="1372">
          <cell r="B1372" t="str">
            <v>MUSKOGEE</v>
          </cell>
          <cell r="C1372" t="str">
            <v>USA (OK)</v>
          </cell>
          <cell r="D1372">
            <v>35</v>
          </cell>
          <cell r="E1372">
            <v>39</v>
          </cell>
          <cell r="F1372">
            <v>0</v>
          </cell>
          <cell r="G1372" t="str">
            <v>U</v>
          </cell>
          <cell r="H1372">
            <v>95</v>
          </cell>
          <cell r="I1372">
            <v>22</v>
          </cell>
          <cell r="J1372">
            <v>0</v>
          </cell>
          <cell r="K1372" t="str">
            <v>B</v>
          </cell>
          <cell r="L1372">
            <v>-6</v>
          </cell>
          <cell r="M1372">
            <v>1</v>
          </cell>
        </row>
        <row r="1373">
          <cell r="B1373" t="str">
            <v>MUSKOKA</v>
          </cell>
          <cell r="C1373" t="str">
            <v>CANADA</v>
          </cell>
          <cell r="D1373">
            <v>44</v>
          </cell>
          <cell r="E1373">
            <v>58</v>
          </cell>
          <cell r="F1373">
            <v>0</v>
          </cell>
          <cell r="G1373" t="str">
            <v>U</v>
          </cell>
          <cell r="H1373">
            <v>79</v>
          </cell>
          <cell r="I1373">
            <v>18</v>
          </cell>
          <cell r="J1373">
            <v>0</v>
          </cell>
          <cell r="K1373" t="str">
            <v>B</v>
          </cell>
          <cell r="L1373">
            <v>-5</v>
          </cell>
          <cell r="M1373">
            <v>1</v>
          </cell>
        </row>
        <row r="1374">
          <cell r="B1374" t="str">
            <v>MWANZA</v>
          </cell>
          <cell r="C1374" t="str">
            <v>TANZANIA</v>
          </cell>
          <cell r="D1374">
            <v>2</v>
          </cell>
          <cell r="E1374">
            <v>27</v>
          </cell>
          <cell r="F1374">
            <v>0</v>
          </cell>
          <cell r="G1374" t="str">
            <v>S</v>
          </cell>
          <cell r="H1374">
            <v>32</v>
          </cell>
          <cell r="I1374">
            <v>56</v>
          </cell>
          <cell r="J1374">
            <v>0</v>
          </cell>
          <cell r="K1374" t="str">
            <v>T</v>
          </cell>
          <cell r="L1374">
            <v>3</v>
          </cell>
          <cell r="M1374">
            <v>1</v>
          </cell>
        </row>
        <row r="1375">
          <cell r="B1375" t="str">
            <v>MYRTLE BEACH</v>
          </cell>
          <cell r="C1375" t="str">
            <v>USA (SC)</v>
          </cell>
          <cell r="D1375">
            <v>33</v>
          </cell>
          <cell r="E1375">
            <v>41</v>
          </cell>
          <cell r="F1375">
            <v>0</v>
          </cell>
          <cell r="G1375" t="str">
            <v>U</v>
          </cell>
          <cell r="H1375">
            <v>78</v>
          </cell>
          <cell r="I1375">
            <v>56</v>
          </cell>
          <cell r="J1375">
            <v>0</v>
          </cell>
          <cell r="K1375" t="str">
            <v>B</v>
          </cell>
          <cell r="L1375">
            <v>-5</v>
          </cell>
          <cell r="M1375">
            <v>1</v>
          </cell>
        </row>
        <row r="1376">
          <cell r="B1376" t="str">
            <v>N DJAMENA</v>
          </cell>
          <cell r="C1376" t="str">
            <v>CHAD</v>
          </cell>
          <cell r="D1376">
            <v>12</v>
          </cell>
          <cell r="E1376">
            <v>8</v>
          </cell>
          <cell r="F1376">
            <v>0</v>
          </cell>
          <cell r="G1376" t="str">
            <v>U</v>
          </cell>
          <cell r="H1376">
            <v>15</v>
          </cell>
          <cell r="I1376">
            <v>2</v>
          </cell>
          <cell r="J1376">
            <v>0</v>
          </cell>
          <cell r="K1376" t="str">
            <v>T</v>
          </cell>
          <cell r="L1376">
            <v>1</v>
          </cell>
          <cell r="M1376">
            <v>1</v>
          </cell>
        </row>
        <row r="1377">
          <cell r="B1377" t="str">
            <v>NABIRE</v>
          </cell>
          <cell r="C1377" t="str">
            <v>INDONESIA</v>
          </cell>
          <cell r="D1377">
            <v>3</v>
          </cell>
          <cell r="E1377">
            <v>18</v>
          </cell>
          <cell r="F1377">
            <v>0</v>
          </cell>
          <cell r="G1377" t="str">
            <v>S</v>
          </cell>
          <cell r="H1377">
            <v>135</v>
          </cell>
          <cell r="I1377">
            <v>33</v>
          </cell>
          <cell r="J1377">
            <v>0</v>
          </cell>
          <cell r="K1377" t="str">
            <v>T</v>
          </cell>
          <cell r="L1377">
            <v>9</v>
          </cell>
          <cell r="M1377">
            <v>10</v>
          </cell>
        </row>
        <row r="1378">
          <cell r="B1378" t="str">
            <v>NABLUS</v>
          </cell>
          <cell r="C1378" t="str">
            <v>PALESTINE</v>
          </cell>
          <cell r="D1378">
            <v>32</v>
          </cell>
          <cell r="E1378">
            <v>16</v>
          </cell>
          <cell r="F1378">
            <v>38</v>
          </cell>
          <cell r="G1378" t="str">
            <v>U</v>
          </cell>
          <cell r="H1378">
            <v>35</v>
          </cell>
          <cell r="I1378">
            <v>14</v>
          </cell>
          <cell r="J1378">
            <v>13</v>
          </cell>
          <cell r="K1378" t="str">
            <v>T</v>
          </cell>
          <cell r="L1378">
            <v>2</v>
          </cell>
          <cell r="M1378">
            <v>1</v>
          </cell>
        </row>
        <row r="1379">
          <cell r="B1379" t="str">
            <v>NADI</v>
          </cell>
          <cell r="C1379" t="str">
            <v>FIJI</v>
          </cell>
          <cell r="D1379">
            <v>17</v>
          </cell>
          <cell r="E1379">
            <v>45</v>
          </cell>
          <cell r="F1379">
            <v>0</v>
          </cell>
          <cell r="G1379" t="str">
            <v>S</v>
          </cell>
          <cell r="H1379">
            <v>177</v>
          </cell>
          <cell r="I1379">
            <v>27</v>
          </cell>
          <cell r="J1379">
            <v>0</v>
          </cell>
          <cell r="K1379" t="str">
            <v>T</v>
          </cell>
          <cell r="L1379">
            <v>12</v>
          </cell>
          <cell r="M1379">
            <v>1</v>
          </cell>
        </row>
        <row r="1380">
          <cell r="B1380" t="str">
            <v>NAGASAKI</v>
          </cell>
          <cell r="C1380" t="str">
            <v>JAPAN</v>
          </cell>
          <cell r="D1380">
            <v>32</v>
          </cell>
          <cell r="E1380">
            <v>55</v>
          </cell>
          <cell r="F1380">
            <v>0</v>
          </cell>
          <cell r="G1380" t="str">
            <v>U</v>
          </cell>
          <cell r="H1380">
            <v>129</v>
          </cell>
          <cell r="I1380">
            <v>55</v>
          </cell>
          <cell r="J1380">
            <v>0</v>
          </cell>
          <cell r="K1380" t="str">
            <v>T</v>
          </cell>
          <cell r="L1380">
            <v>9</v>
          </cell>
          <cell r="M1380">
            <v>1</v>
          </cell>
        </row>
        <row r="1381">
          <cell r="B1381" t="str">
            <v>NAGOYA</v>
          </cell>
          <cell r="C1381" t="str">
            <v>JAPAN</v>
          </cell>
          <cell r="D1381">
            <v>35</v>
          </cell>
          <cell r="E1381">
            <v>15</v>
          </cell>
          <cell r="F1381">
            <v>0</v>
          </cell>
          <cell r="G1381" t="str">
            <v>U</v>
          </cell>
          <cell r="H1381">
            <v>136</v>
          </cell>
          <cell r="I1381">
            <v>56</v>
          </cell>
          <cell r="J1381">
            <v>0</v>
          </cell>
          <cell r="K1381" t="str">
            <v>T</v>
          </cell>
          <cell r="L1381">
            <v>9</v>
          </cell>
          <cell r="M1381">
            <v>1</v>
          </cell>
        </row>
        <row r="1382">
          <cell r="B1382" t="str">
            <v>NAGPUR</v>
          </cell>
          <cell r="C1382" t="str">
            <v>INDIA</v>
          </cell>
          <cell r="D1382">
            <v>21</v>
          </cell>
          <cell r="E1382">
            <v>5</v>
          </cell>
          <cell r="F1382">
            <v>0</v>
          </cell>
          <cell r="G1382" t="str">
            <v>U</v>
          </cell>
          <cell r="H1382">
            <v>79</v>
          </cell>
          <cell r="I1382">
            <v>3</v>
          </cell>
          <cell r="J1382">
            <v>0</v>
          </cell>
          <cell r="K1382" t="str">
            <v>T</v>
          </cell>
          <cell r="L1382">
            <v>5</v>
          </cell>
          <cell r="M1382">
            <v>1</v>
          </cell>
        </row>
        <row r="1383">
          <cell r="B1383" t="str">
            <v>NAIROBI</v>
          </cell>
          <cell r="C1383" t="str">
            <v>KENYA</v>
          </cell>
          <cell r="D1383">
            <v>1</v>
          </cell>
          <cell r="E1383">
            <v>19</v>
          </cell>
          <cell r="F1383">
            <v>0</v>
          </cell>
          <cell r="G1383" t="str">
            <v>S</v>
          </cell>
          <cell r="H1383">
            <v>36</v>
          </cell>
          <cell r="I1383">
            <v>56</v>
          </cell>
          <cell r="J1383">
            <v>0</v>
          </cell>
          <cell r="K1383" t="str">
            <v>T</v>
          </cell>
          <cell r="L1383">
            <v>3</v>
          </cell>
          <cell r="M1383">
            <v>1</v>
          </cell>
        </row>
        <row r="1384">
          <cell r="B1384" t="str">
            <v>NAJRAN</v>
          </cell>
          <cell r="C1384" t="str">
            <v>SAUDI ARABIA</v>
          </cell>
          <cell r="D1384">
            <v>17</v>
          </cell>
          <cell r="E1384">
            <v>19</v>
          </cell>
          <cell r="F1384">
            <v>0</v>
          </cell>
          <cell r="G1384" t="str">
            <v>U</v>
          </cell>
          <cell r="H1384">
            <v>44</v>
          </cell>
          <cell r="I1384">
            <v>8</v>
          </cell>
          <cell r="J1384">
            <v>0</v>
          </cell>
          <cell r="K1384" t="str">
            <v>T</v>
          </cell>
          <cell r="L1384">
            <v>3</v>
          </cell>
          <cell r="M1384">
            <v>1</v>
          </cell>
        </row>
        <row r="1385">
          <cell r="B1385" t="str">
            <v>NAKHON RATCHASI</v>
          </cell>
          <cell r="C1385" t="str">
            <v>THAILAND</v>
          </cell>
          <cell r="D1385">
            <v>15</v>
          </cell>
          <cell r="E1385">
            <v>0</v>
          </cell>
          <cell r="F1385">
            <v>0</v>
          </cell>
          <cell r="G1385" t="str">
            <v>U</v>
          </cell>
          <cell r="H1385">
            <v>102</v>
          </cell>
          <cell r="I1385">
            <v>6</v>
          </cell>
          <cell r="J1385">
            <v>0</v>
          </cell>
          <cell r="K1385" t="str">
            <v>T</v>
          </cell>
          <cell r="L1385">
            <v>7</v>
          </cell>
          <cell r="M1385">
            <v>1</v>
          </cell>
        </row>
        <row r="1386">
          <cell r="B1386" t="str">
            <v>NAKHON SI THAMM</v>
          </cell>
          <cell r="C1386" t="str">
            <v>THAILAND</v>
          </cell>
          <cell r="D1386">
            <v>8</v>
          </cell>
          <cell r="E1386">
            <v>24</v>
          </cell>
          <cell r="F1386">
            <v>0</v>
          </cell>
          <cell r="G1386" t="str">
            <v>U</v>
          </cell>
          <cell r="H1386">
            <v>99</v>
          </cell>
          <cell r="I1386">
            <v>58</v>
          </cell>
          <cell r="J1386">
            <v>0</v>
          </cell>
          <cell r="K1386" t="str">
            <v>T</v>
          </cell>
          <cell r="L1386">
            <v>7</v>
          </cell>
          <cell r="M1386">
            <v>1</v>
          </cell>
        </row>
        <row r="1387">
          <cell r="B1387" t="str">
            <v>NAKURU</v>
          </cell>
          <cell r="C1387" t="str">
            <v>KENYA</v>
          </cell>
          <cell r="D1387">
            <v>0</v>
          </cell>
          <cell r="E1387">
            <v>15</v>
          </cell>
          <cell r="F1387">
            <v>0</v>
          </cell>
          <cell r="G1387" t="str">
            <v>S</v>
          </cell>
          <cell r="H1387">
            <v>36</v>
          </cell>
          <cell r="I1387">
            <v>4</v>
          </cell>
          <cell r="J1387">
            <v>0</v>
          </cell>
          <cell r="K1387" t="str">
            <v>T</v>
          </cell>
          <cell r="L1387">
            <v>3</v>
          </cell>
          <cell r="M1387">
            <v>1</v>
          </cell>
        </row>
        <row r="1388">
          <cell r="B1388" t="str">
            <v>NAMPULA</v>
          </cell>
          <cell r="C1388" t="str">
            <v>MOZAMBIQUE</v>
          </cell>
          <cell r="D1388">
            <v>15</v>
          </cell>
          <cell r="E1388">
            <v>6</v>
          </cell>
          <cell r="F1388">
            <v>0</v>
          </cell>
          <cell r="G1388" t="str">
            <v>S</v>
          </cell>
          <cell r="H1388">
            <v>39</v>
          </cell>
          <cell r="I1388">
            <v>17</v>
          </cell>
          <cell r="J1388">
            <v>0</v>
          </cell>
          <cell r="K1388" t="str">
            <v>T</v>
          </cell>
          <cell r="L1388">
            <v>2</v>
          </cell>
          <cell r="M1388">
            <v>1</v>
          </cell>
        </row>
        <row r="1389">
          <cell r="B1389" t="str">
            <v>NANAIMO</v>
          </cell>
          <cell r="C1389" t="str">
            <v>CANADA</v>
          </cell>
          <cell r="D1389">
            <v>49</v>
          </cell>
          <cell r="E1389">
            <v>3</v>
          </cell>
          <cell r="F1389">
            <v>0</v>
          </cell>
          <cell r="G1389" t="str">
            <v>U</v>
          </cell>
          <cell r="H1389">
            <v>123</v>
          </cell>
          <cell r="I1389">
            <v>52</v>
          </cell>
          <cell r="J1389">
            <v>0</v>
          </cell>
          <cell r="K1389" t="str">
            <v>B</v>
          </cell>
          <cell r="L1389">
            <v>-8</v>
          </cell>
          <cell r="M1389">
            <v>1</v>
          </cell>
        </row>
        <row r="1390">
          <cell r="B1390" t="str">
            <v>NANKING</v>
          </cell>
          <cell r="C1390" t="str">
            <v>CHINA</v>
          </cell>
          <cell r="D1390">
            <v>32</v>
          </cell>
          <cell r="E1390">
            <v>4</v>
          </cell>
          <cell r="F1390">
            <v>0</v>
          </cell>
          <cell r="G1390" t="str">
            <v>U</v>
          </cell>
          <cell r="H1390">
            <v>118</v>
          </cell>
          <cell r="I1390">
            <v>49</v>
          </cell>
          <cell r="J1390">
            <v>0</v>
          </cell>
          <cell r="K1390" t="str">
            <v>T</v>
          </cell>
          <cell r="L1390">
            <v>8</v>
          </cell>
          <cell r="M1390">
            <v>1</v>
          </cell>
        </row>
        <row r="1391">
          <cell r="B1391" t="str">
            <v>NANNING</v>
          </cell>
          <cell r="C1391" t="str">
            <v>CHINA</v>
          </cell>
          <cell r="D1391">
            <v>22</v>
          </cell>
          <cell r="E1391">
            <v>49</v>
          </cell>
          <cell r="F1391">
            <v>0</v>
          </cell>
          <cell r="G1391" t="str">
            <v>U</v>
          </cell>
          <cell r="H1391">
            <v>108</v>
          </cell>
          <cell r="I1391">
            <v>20</v>
          </cell>
          <cell r="J1391">
            <v>0</v>
          </cell>
          <cell r="K1391" t="str">
            <v>T</v>
          </cell>
          <cell r="L1391">
            <v>8</v>
          </cell>
          <cell r="M1391">
            <v>1</v>
          </cell>
        </row>
        <row r="1392">
          <cell r="B1392" t="str">
            <v>NANTES</v>
          </cell>
          <cell r="C1392" t="str">
            <v>FRANCE</v>
          </cell>
          <cell r="D1392">
            <v>47</v>
          </cell>
          <cell r="E1392">
            <v>10</v>
          </cell>
          <cell r="F1392">
            <v>0</v>
          </cell>
          <cell r="G1392" t="str">
            <v>U</v>
          </cell>
          <cell r="H1392">
            <v>1</v>
          </cell>
          <cell r="I1392">
            <v>37</v>
          </cell>
          <cell r="J1392">
            <v>0</v>
          </cell>
          <cell r="K1392" t="str">
            <v>B</v>
          </cell>
          <cell r="L1392">
            <v>1</v>
          </cell>
          <cell r="M1392">
            <v>1</v>
          </cell>
        </row>
        <row r="1393">
          <cell r="B1393" t="str">
            <v>NAPA</v>
          </cell>
          <cell r="C1393" t="str">
            <v>USA (CA)</v>
          </cell>
          <cell r="D1393">
            <v>38</v>
          </cell>
          <cell r="E1393">
            <v>13</v>
          </cell>
          <cell r="F1393">
            <v>0</v>
          </cell>
          <cell r="G1393" t="str">
            <v>U</v>
          </cell>
          <cell r="H1393">
            <v>122</v>
          </cell>
          <cell r="I1393">
            <v>17</v>
          </cell>
          <cell r="J1393">
            <v>0</v>
          </cell>
          <cell r="K1393" t="str">
            <v>B</v>
          </cell>
          <cell r="L1393">
            <v>-8</v>
          </cell>
          <cell r="M1393">
            <v>1</v>
          </cell>
        </row>
        <row r="1394">
          <cell r="B1394" t="str">
            <v>NAPLES</v>
          </cell>
          <cell r="C1394" t="str">
            <v>ITALY</v>
          </cell>
          <cell r="D1394">
            <v>40</v>
          </cell>
          <cell r="E1394">
            <v>53</v>
          </cell>
          <cell r="F1394">
            <v>0</v>
          </cell>
          <cell r="G1394" t="str">
            <v>U</v>
          </cell>
          <cell r="H1394">
            <v>14</v>
          </cell>
          <cell r="I1394">
            <v>18</v>
          </cell>
          <cell r="J1394">
            <v>0</v>
          </cell>
          <cell r="K1394" t="str">
            <v>T</v>
          </cell>
          <cell r="L1394">
            <v>1</v>
          </cell>
          <cell r="M1394">
            <v>1</v>
          </cell>
        </row>
        <row r="1395">
          <cell r="B1395" t="str">
            <v>NAPLES</v>
          </cell>
          <cell r="C1395" t="str">
            <v>USA (FL)</v>
          </cell>
          <cell r="D1395">
            <v>26</v>
          </cell>
          <cell r="E1395">
            <v>9</v>
          </cell>
          <cell r="F1395">
            <v>0</v>
          </cell>
          <cell r="G1395" t="str">
            <v>U</v>
          </cell>
          <cell r="H1395">
            <v>81</v>
          </cell>
          <cell r="I1395">
            <v>47</v>
          </cell>
          <cell r="J1395">
            <v>0</v>
          </cell>
          <cell r="K1395" t="str">
            <v>B</v>
          </cell>
          <cell r="L1395">
            <v>-5</v>
          </cell>
          <cell r="M1395">
            <v>1</v>
          </cell>
        </row>
        <row r="1396">
          <cell r="B1396" t="str">
            <v>NASHUA</v>
          </cell>
          <cell r="C1396" t="str">
            <v>USA (NH)</v>
          </cell>
          <cell r="D1396">
            <v>42</v>
          </cell>
          <cell r="E1396">
            <v>47</v>
          </cell>
          <cell r="F1396">
            <v>0</v>
          </cell>
          <cell r="G1396" t="str">
            <v>U</v>
          </cell>
          <cell r="H1396">
            <v>71</v>
          </cell>
          <cell r="I1396">
            <v>31</v>
          </cell>
          <cell r="J1396">
            <v>0</v>
          </cell>
          <cell r="K1396" t="str">
            <v>B</v>
          </cell>
          <cell r="L1396">
            <v>-5</v>
          </cell>
          <cell r="M1396">
            <v>1</v>
          </cell>
        </row>
        <row r="1397">
          <cell r="B1397" t="str">
            <v>NASHVILLE</v>
          </cell>
          <cell r="C1397" t="str">
            <v>USA (TN)</v>
          </cell>
          <cell r="D1397">
            <v>36</v>
          </cell>
          <cell r="E1397">
            <v>8</v>
          </cell>
          <cell r="F1397">
            <v>0</v>
          </cell>
          <cell r="G1397" t="str">
            <v>U</v>
          </cell>
          <cell r="H1397">
            <v>86</v>
          </cell>
          <cell r="I1397">
            <v>41</v>
          </cell>
          <cell r="J1397">
            <v>0</v>
          </cell>
          <cell r="K1397" t="str">
            <v>B</v>
          </cell>
          <cell r="L1397">
            <v>-6</v>
          </cell>
          <cell r="M1397">
            <v>1</v>
          </cell>
        </row>
        <row r="1398">
          <cell r="B1398" t="str">
            <v>NASSAU</v>
          </cell>
          <cell r="C1398" t="str">
            <v>BAHAMAS</v>
          </cell>
          <cell r="D1398">
            <v>25</v>
          </cell>
          <cell r="E1398">
            <v>2</v>
          </cell>
          <cell r="F1398">
            <v>0</v>
          </cell>
          <cell r="G1398" t="str">
            <v>U</v>
          </cell>
          <cell r="H1398">
            <v>77</v>
          </cell>
          <cell r="I1398">
            <v>28</v>
          </cell>
          <cell r="J1398">
            <v>0</v>
          </cell>
          <cell r="K1398" t="str">
            <v>B</v>
          </cell>
          <cell r="L1398">
            <v>-5</v>
          </cell>
          <cell r="M1398">
            <v>1</v>
          </cell>
        </row>
        <row r="1399">
          <cell r="B1399" t="str">
            <v>NATAL</v>
          </cell>
          <cell r="C1399" t="str">
            <v>BRAZIL</v>
          </cell>
          <cell r="D1399">
            <v>5</v>
          </cell>
          <cell r="E1399">
            <v>55</v>
          </cell>
          <cell r="F1399">
            <v>0</v>
          </cell>
          <cell r="G1399" t="str">
            <v>S</v>
          </cell>
          <cell r="H1399">
            <v>35</v>
          </cell>
          <cell r="I1399">
            <v>15</v>
          </cell>
          <cell r="J1399">
            <v>0</v>
          </cell>
          <cell r="K1399" t="str">
            <v>B</v>
          </cell>
          <cell r="L1399">
            <v>-3</v>
          </cell>
          <cell r="M1399">
            <v>1</v>
          </cell>
        </row>
        <row r="1400">
          <cell r="B1400" t="str">
            <v>NATCHEZ</v>
          </cell>
          <cell r="C1400" t="str">
            <v>USA (MS)</v>
          </cell>
          <cell r="D1400">
            <v>31</v>
          </cell>
          <cell r="E1400">
            <v>37</v>
          </cell>
          <cell r="F1400">
            <v>0</v>
          </cell>
          <cell r="G1400" t="str">
            <v>U</v>
          </cell>
          <cell r="H1400">
            <v>91</v>
          </cell>
          <cell r="I1400">
            <v>18</v>
          </cell>
          <cell r="J1400">
            <v>0</v>
          </cell>
          <cell r="K1400" t="str">
            <v>B</v>
          </cell>
          <cell r="L1400">
            <v>-6</v>
          </cell>
          <cell r="M1400">
            <v>1</v>
          </cell>
        </row>
        <row r="1401">
          <cell r="B1401" t="str">
            <v>NAWABSHAH</v>
          </cell>
          <cell r="C1401" t="str">
            <v>PAKISTAN</v>
          </cell>
          <cell r="D1401">
            <v>26</v>
          </cell>
          <cell r="E1401">
            <v>13</v>
          </cell>
          <cell r="F1401">
            <v>0</v>
          </cell>
          <cell r="G1401" t="str">
            <v>U</v>
          </cell>
          <cell r="H1401">
            <v>68</v>
          </cell>
          <cell r="I1401">
            <v>24</v>
          </cell>
          <cell r="J1401">
            <v>0</v>
          </cell>
          <cell r="K1401" t="str">
            <v>T</v>
          </cell>
          <cell r="L1401">
            <v>5</v>
          </cell>
          <cell r="M1401">
            <v>1</v>
          </cell>
        </row>
        <row r="1402">
          <cell r="B1402" t="str">
            <v>NDOLA</v>
          </cell>
          <cell r="C1402" t="str">
            <v>ZAMBIA</v>
          </cell>
          <cell r="D1402">
            <v>12</v>
          </cell>
          <cell r="E1402">
            <v>60</v>
          </cell>
          <cell r="F1402">
            <v>0</v>
          </cell>
          <cell r="G1402" t="str">
            <v>S</v>
          </cell>
          <cell r="H1402">
            <v>28</v>
          </cell>
          <cell r="I1402">
            <v>40</v>
          </cell>
          <cell r="J1402">
            <v>0</v>
          </cell>
          <cell r="K1402" t="str">
            <v>T</v>
          </cell>
          <cell r="L1402">
            <v>2</v>
          </cell>
          <cell r="M1402">
            <v>1</v>
          </cell>
        </row>
        <row r="1403">
          <cell r="B1403" t="str">
            <v>NEEDLES</v>
          </cell>
          <cell r="C1403" t="str">
            <v>USA (CA)</v>
          </cell>
          <cell r="D1403">
            <v>34</v>
          </cell>
          <cell r="E1403">
            <v>46</v>
          </cell>
          <cell r="F1403">
            <v>0</v>
          </cell>
          <cell r="G1403" t="str">
            <v>U</v>
          </cell>
          <cell r="H1403">
            <v>114</v>
          </cell>
          <cell r="I1403">
            <v>37</v>
          </cell>
          <cell r="J1403">
            <v>0</v>
          </cell>
          <cell r="K1403" t="str">
            <v>B</v>
          </cell>
          <cell r="L1403">
            <v>-8</v>
          </cell>
          <cell r="M1403">
            <v>1</v>
          </cell>
        </row>
        <row r="1404">
          <cell r="B1404" t="str">
            <v>NEGARA BALI</v>
          </cell>
          <cell r="C1404" t="str">
            <v>INDONESIA</v>
          </cell>
          <cell r="D1404">
            <v>8</v>
          </cell>
          <cell r="E1404">
            <v>23</v>
          </cell>
          <cell r="F1404">
            <v>0</v>
          </cell>
          <cell r="G1404" t="str">
            <v>S</v>
          </cell>
          <cell r="H1404">
            <v>114</v>
          </cell>
          <cell r="I1404">
            <v>35</v>
          </cell>
          <cell r="J1404">
            <v>0</v>
          </cell>
          <cell r="K1404" t="str">
            <v>T</v>
          </cell>
          <cell r="L1404">
            <v>7</v>
          </cell>
          <cell r="M1404">
            <v>10</v>
          </cell>
        </row>
        <row r="1405">
          <cell r="B1405" t="str">
            <v>NEGARA KALSEL</v>
          </cell>
          <cell r="C1405" t="str">
            <v>INDONESIA</v>
          </cell>
          <cell r="D1405">
            <v>2</v>
          </cell>
          <cell r="E1405">
            <v>42</v>
          </cell>
          <cell r="F1405">
            <v>0</v>
          </cell>
          <cell r="G1405" t="str">
            <v>S</v>
          </cell>
          <cell r="H1405">
            <v>115</v>
          </cell>
          <cell r="I1405">
            <v>5</v>
          </cell>
          <cell r="J1405">
            <v>0</v>
          </cell>
          <cell r="K1405" t="str">
            <v>T</v>
          </cell>
          <cell r="L1405">
            <v>8</v>
          </cell>
          <cell r="M1405">
            <v>10</v>
          </cell>
        </row>
        <row r="1406">
          <cell r="B1406" t="str">
            <v>NEJRAN</v>
          </cell>
          <cell r="C1406" t="str">
            <v>SAUDI ARABIA</v>
          </cell>
          <cell r="D1406">
            <v>17</v>
          </cell>
          <cell r="E1406">
            <v>37</v>
          </cell>
          <cell r="F1406">
            <v>0</v>
          </cell>
          <cell r="G1406" t="str">
            <v>U</v>
          </cell>
          <cell r="H1406">
            <v>44</v>
          </cell>
          <cell r="I1406">
            <v>26</v>
          </cell>
          <cell r="J1406">
            <v>0</v>
          </cell>
          <cell r="K1406" t="str">
            <v>T</v>
          </cell>
          <cell r="L1406">
            <v>3</v>
          </cell>
          <cell r="M1406">
            <v>1</v>
          </cell>
        </row>
        <row r="1407">
          <cell r="B1407" t="str">
            <v>NEUQUEN</v>
          </cell>
          <cell r="C1407" t="str">
            <v>ARGENTINA</v>
          </cell>
          <cell r="D1407">
            <v>38</v>
          </cell>
          <cell r="E1407">
            <v>57</v>
          </cell>
          <cell r="F1407">
            <v>0</v>
          </cell>
          <cell r="G1407" t="str">
            <v>S</v>
          </cell>
          <cell r="H1407">
            <v>68</v>
          </cell>
          <cell r="I1407">
            <v>9</v>
          </cell>
          <cell r="J1407">
            <v>0</v>
          </cell>
          <cell r="K1407" t="str">
            <v>B</v>
          </cell>
          <cell r="L1407">
            <v>-3</v>
          </cell>
          <cell r="M1407">
            <v>1</v>
          </cell>
        </row>
        <row r="1408">
          <cell r="B1408" t="str">
            <v>NEVADA</v>
          </cell>
          <cell r="C1408" t="str">
            <v>USA (MO)</v>
          </cell>
          <cell r="D1408">
            <v>37</v>
          </cell>
          <cell r="E1408">
            <v>51</v>
          </cell>
          <cell r="F1408">
            <v>0</v>
          </cell>
          <cell r="G1408" t="str">
            <v>U</v>
          </cell>
          <cell r="H1408">
            <v>94</v>
          </cell>
          <cell r="I1408">
            <v>18</v>
          </cell>
          <cell r="J1408">
            <v>0</v>
          </cell>
          <cell r="K1408" t="str">
            <v>B</v>
          </cell>
          <cell r="L1408">
            <v>-6</v>
          </cell>
          <cell r="M1408">
            <v>1</v>
          </cell>
        </row>
        <row r="1409">
          <cell r="B1409" t="str">
            <v>NEW BEDFORD</v>
          </cell>
          <cell r="C1409" t="str">
            <v>USA (MA)</v>
          </cell>
          <cell r="D1409">
            <v>41</v>
          </cell>
          <cell r="E1409">
            <v>41</v>
          </cell>
          <cell r="F1409">
            <v>0</v>
          </cell>
          <cell r="G1409" t="str">
            <v>U</v>
          </cell>
          <cell r="H1409">
            <v>70</v>
          </cell>
          <cell r="I1409">
            <v>58</v>
          </cell>
          <cell r="J1409">
            <v>0</v>
          </cell>
          <cell r="K1409" t="str">
            <v>B</v>
          </cell>
          <cell r="L1409">
            <v>-5</v>
          </cell>
          <cell r="M1409">
            <v>1</v>
          </cell>
        </row>
        <row r="1410">
          <cell r="B1410" t="str">
            <v>NEW BERN</v>
          </cell>
          <cell r="C1410" t="str">
            <v>USA (NC)</v>
          </cell>
          <cell r="D1410">
            <v>35</v>
          </cell>
          <cell r="E1410">
            <v>4</v>
          </cell>
          <cell r="F1410">
            <v>0</v>
          </cell>
          <cell r="G1410" t="str">
            <v>U</v>
          </cell>
          <cell r="H1410">
            <v>77</v>
          </cell>
          <cell r="I1410">
            <v>3</v>
          </cell>
          <cell r="J1410">
            <v>0</v>
          </cell>
          <cell r="K1410" t="str">
            <v>B</v>
          </cell>
          <cell r="L1410">
            <v>-5</v>
          </cell>
          <cell r="M1410">
            <v>1</v>
          </cell>
        </row>
        <row r="1411">
          <cell r="B1411" t="str">
            <v>NEW HAVEN</v>
          </cell>
          <cell r="C1411" t="str">
            <v>USA (CT)</v>
          </cell>
          <cell r="D1411">
            <v>41</v>
          </cell>
          <cell r="E1411">
            <v>16</v>
          </cell>
          <cell r="F1411">
            <v>0</v>
          </cell>
          <cell r="G1411" t="str">
            <v>U</v>
          </cell>
          <cell r="H1411">
            <v>72</v>
          </cell>
          <cell r="I1411">
            <v>53</v>
          </cell>
          <cell r="J1411">
            <v>0</v>
          </cell>
          <cell r="K1411" t="str">
            <v>B</v>
          </cell>
          <cell r="L1411">
            <v>-5</v>
          </cell>
          <cell r="M1411">
            <v>1</v>
          </cell>
        </row>
        <row r="1412">
          <cell r="B1412" t="str">
            <v>NEW IBERIA</v>
          </cell>
          <cell r="C1412" t="str">
            <v>USA (LA)</v>
          </cell>
          <cell r="D1412">
            <v>30</v>
          </cell>
          <cell r="E1412">
            <v>2</v>
          </cell>
          <cell r="F1412">
            <v>0</v>
          </cell>
          <cell r="G1412" t="str">
            <v>U</v>
          </cell>
          <cell r="H1412">
            <v>91</v>
          </cell>
          <cell r="I1412">
            <v>53</v>
          </cell>
          <cell r="J1412">
            <v>0</v>
          </cell>
          <cell r="K1412" t="str">
            <v>B</v>
          </cell>
          <cell r="L1412">
            <v>-6</v>
          </cell>
          <cell r="M1412">
            <v>1</v>
          </cell>
        </row>
        <row r="1413">
          <cell r="B1413" t="str">
            <v>NEW LONDON</v>
          </cell>
          <cell r="C1413" t="str">
            <v>USA (CT)</v>
          </cell>
          <cell r="D1413">
            <v>41</v>
          </cell>
          <cell r="E1413">
            <v>20</v>
          </cell>
          <cell r="F1413">
            <v>0</v>
          </cell>
          <cell r="G1413" t="str">
            <v>U</v>
          </cell>
          <cell r="H1413">
            <v>72</v>
          </cell>
          <cell r="I1413">
            <v>3</v>
          </cell>
          <cell r="J1413">
            <v>0</v>
          </cell>
          <cell r="K1413" t="str">
            <v>B</v>
          </cell>
          <cell r="L1413">
            <v>-5</v>
          </cell>
          <cell r="M1413">
            <v>1</v>
          </cell>
        </row>
        <row r="1414">
          <cell r="B1414" t="str">
            <v>NEW ORLEANS</v>
          </cell>
          <cell r="C1414" t="str">
            <v>USA (LA)</v>
          </cell>
          <cell r="D1414">
            <v>29</v>
          </cell>
          <cell r="E1414">
            <v>59</v>
          </cell>
          <cell r="F1414">
            <v>0</v>
          </cell>
          <cell r="G1414" t="str">
            <v>U</v>
          </cell>
          <cell r="H1414">
            <v>90</v>
          </cell>
          <cell r="I1414">
            <v>15</v>
          </cell>
          <cell r="J1414">
            <v>0</v>
          </cell>
          <cell r="K1414" t="str">
            <v>B</v>
          </cell>
          <cell r="L1414">
            <v>-6</v>
          </cell>
          <cell r="M1414">
            <v>1</v>
          </cell>
        </row>
        <row r="1415">
          <cell r="B1415" t="str">
            <v>NEWARK</v>
          </cell>
          <cell r="C1415" t="str">
            <v>USA (NJ)</v>
          </cell>
          <cell r="D1415">
            <v>40</v>
          </cell>
          <cell r="E1415">
            <v>42</v>
          </cell>
          <cell r="F1415">
            <v>0</v>
          </cell>
          <cell r="G1415" t="str">
            <v>U</v>
          </cell>
          <cell r="H1415">
            <v>74</v>
          </cell>
          <cell r="I1415">
            <v>10</v>
          </cell>
          <cell r="J1415">
            <v>0</v>
          </cell>
          <cell r="K1415" t="str">
            <v>B</v>
          </cell>
          <cell r="L1415">
            <v>-5</v>
          </cell>
          <cell r="M1415">
            <v>1</v>
          </cell>
        </row>
        <row r="1416">
          <cell r="B1416" t="str">
            <v>NEWBURGH</v>
          </cell>
          <cell r="C1416" t="str">
            <v>USA (NY)</v>
          </cell>
          <cell r="D1416">
            <v>41</v>
          </cell>
          <cell r="E1416">
            <v>30</v>
          </cell>
          <cell r="F1416">
            <v>0</v>
          </cell>
          <cell r="G1416" t="str">
            <v>U</v>
          </cell>
          <cell r="H1416">
            <v>74</v>
          </cell>
          <cell r="I1416">
            <v>6</v>
          </cell>
          <cell r="J1416">
            <v>0</v>
          </cell>
          <cell r="K1416" t="str">
            <v>B</v>
          </cell>
          <cell r="L1416">
            <v>-5</v>
          </cell>
          <cell r="M1416">
            <v>1</v>
          </cell>
        </row>
        <row r="1417">
          <cell r="B1417" t="str">
            <v>NEWCASTLE</v>
          </cell>
          <cell r="C1417" t="str">
            <v>AUSTRALIA</v>
          </cell>
          <cell r="D1417">
            <v>32</v>
          </cell>
          <cell r="E1417">
            <v>48</v>
          </cell>
          <cell r="F1417">
            <v>0</v>
          </cell>
          <cell r="G1417" t="str">
            <v>S</v>
          </cell>
          <cell r="H1417">
            <v>151</v>
          </cell>
          <cell r="I1417">
            <v>50</v>
          </cell>
          <cell r="J1417">
            <v>0</v>
          </cell>
          <cell r="K1417" t="str">
            <v>T</v>
          </cell>
          <cell r="L1417">
            <v>10</v>
          </cell>
          <cell r="M1417">
            <v>1</v>
          </cell>
        </row>
        <row r="1418">
          <cell r="B1418" t="str">
            <v>NEWCASTLE</v>
          </cell>
          <cell r="C1418" t="str">
            <v>UK</v>
          </cell>
          <cell r="D1418">
            <v>55</v>
          </cell>
          <cell r="E1418">
            <v>2</v>
          </cell>
          <cell r="F1418">
            <v>0</v>
          </cell>
          <cell r="G1418" t="str">
            <v>U</v>
          </cell>
          <cell r="H1418">
            <v>1</v>
          </cell>
          <cell r="I1418">
            <v>41</v>
          </cell>
          <cell r="J1418">
            <v>0</v>
          </cell>
          <cell r="K1418" t="str">
            <v>B</v>
          </cell>
          <cell r="L1418">
            <v>0</v>
          </cell>
          <cell r="M1418">
            <v>1</v>
          </cell>
        </row>
        <row r="1419">
          <cell r="B1419" t="str">
            <v>NEWPORT</v>
          </cell>
          <cell r="C1419" t="str">
            <v>USA (OR)</v>
          </cell>
          <cell r="D1419">
            <v>44</v>
          </cell>
          <cell r="E1419">
            <v>35</v>
          </cell>
          <cell r="F1419">
            <v>0</v>
          </cell>
          <cell r="G1419" t="str">
            <v>U</v>
          </cell>
          <cell r="H1419">
            <v>124</v>
          </cell>
          <cell r="I1419">
            <v>3</v>
          </cell>
          <cell r="J1419">
            <v>0</v>
          </cell>
          <cell r="K1419" t="str">
            <v>B</v>
          </cell>
          <cell r="L1419">
            <v>-8</v>
          </cell>
          <cell r="M1419">
            <v>1</v>
          </cell>
        </row>
        <row r="1420">
          <cell r="B1420" t="str">
            <v>NEWPORT NEWS</v>
          </cell>
          <cell r="C1420" t="str">
            <v>USA (VA)</v>
          </cell>
          <cell r="D1420">
            <v>37</v>
          </cell>
          <cell r="E1420">
            <v>8</v>
          </cell>
          <cell r="F1420">
            <v>0</v>
          </cell>
          <cell r="G1420" t="str">
            <v>U</v>
          </cell>
          <cell r="H1420">
            <v>76</v>
          </cell>
          <cell r="I1420">
            <v>30</v>
          </cell>
          <cell r="J1420">
            <v>0</v>
          </cell>
          <cell r="K1420" t="str">
            <v>B</v>
          </cell>
          <cell r="L1420">
            <v>-5</v>
          </cell>
          <cell r="M1420">
            <v>1</v>
          </cell>
        </row>
        <row r="1421">
          <cell r="B1421" t="str">
            <v>NEWTON</v>
          </cell>
          <cell r="C1421" t="str">
            <v>USA (KS)</v>
          </cell>
          <cell r="D1421">
            <v>38</v>
          </cell>
          <cell r="E1421">
            <v>3</v>
          </cell>
          <cell r="F1421">
            <v>0</v>
          </cell>
          <cell r="G1421" t="str">
            <v>U</v>
          </cell>
          <cell r="H1421">
            <v>97</v>
          </cell>
          <cell r="I1421">
            <v>17</v>
          </cell>
          <cell r="J1421">
            <v>0</v>
          </cell>
          <cell r="K1421" t="str">
            <v>B</v>
          </cell>
          <cell r="L1421">
            <v>-6</v>
          </cell>
          <cell r="M1421">
            <v>1</v>
          </cell>
        </row>
        <row r="1422">
          <cell r="B1422" t="str">
            <v>NGANJUK</v>
          </cell>
          <cell r="C1422" t="str">
            <v>INDONESIA</v>
          </cell>
          <cell r="D1422">
            <v>7</v>
          </cell>
          <cell r="E1422">
            <v>38</v>
          </cell>
          <cell r="F1422">
            <v>0</v>
          </cell>
          <cell r="G1422" t="str">
            <v>S</v>
          </cell>
          <cell r="H1422">
            <v>111</v>
          </cell>
          <cell r="I1422">
            <v>53</v>
          </cell>
          <cell r="J1422">
            <v>0</v>
          </cell>
          <cell r="K1422" t="str">
            <v>T</v>
          </cell>
          <cell r="L1422">
            <v>7</v>
          </cell>
          <cell r="M1422">
            <v>10</v>
          </cell>
        </row>
        <row r="1423">
          <cell r="B1423" t="str">
            <v>NGAOUNDERE</v>
          </cell>
          <cell r="C1423" t="str">
            <v>CAMEROON</v>
          </cell>
          <cell r="D1423">
            <v>7</v>
          </cell>
          <cell r="E1423">
            <v>21</v>
          </cell>
          <cell r="F1423">
            <v>0</v>
          </cell>
          <cell r="G1423" t="str">
            <v>U</v>
          </cell>
          <cell r="H1423">
            <v>13</v>
          </cell>
          <cell r="I1423">
            <v>34</v>
          </cell>
          <cell r="J1423">
            <v>0</v>
          </cell>
          <cell r="K1423" t="str">
            <v>T</v>
          </cell>
          <cell r="L1423">
            <v>1</v>
          </cell>
          <cell r="M1423">
            <v>1</v>
          </cell>
        </row>
        <row r="1424">
          <cell r="B1424" t="str">
            <v>NGAWI</v>
          </cell>
          <cell r="C1424" t="str">
            <v>INDONESIA</v>
          </cell>
          <cell r="D1424">
            <v>7</v>
          </cell>
          <cell r="E1424">
            <v>26</v>
          </cell>
          <cell r="F1424">
            <v>0</v>
          </cell>
          <cell r="G1424" t="str">
            <v>S</v>
          </cell>
          <cell r="H1424">
            <v>111</v>
          </cell>
          <cell r="I1424">
            <v>26</v>
          </cell>
          <cell r="J1424">
            <v>0</v>
          </cell>
          <cell r="K1424" t="str">
            <v>T</v>
          </cell>
          <cell r="L1424">
            <v>7</v>
          </cell>
          <cell r="M1424">
            <v>10</v>
          </cell>
        </row>
        <row r="1425">
          <cell r="B1425" t="str">
            <v>NIAGARA FALLS</v>
          </cell>
          <cell r="C1425" t="str">
            <v>USA (NY)</v>
          </cell>
          <cell r="D1425">
            <v>43</v>
          </cell>
          <cell r="E1425">
            <v>6</v>
          </cell>
          <cell r="F1425">
            <v>0</v>
          </cell>
          <cell r="G1425" t="str">
            <v>U</v>
          </cell>
          <cell r="H1425">
            <v>78</v>
          </cell>
          <cell r="I1425">
            <v>57</v>
          </cell>
          <cell r="J1425">
            <v>0</v>
          </cell>
          <cell r="K1425" t="str">
            <v>B</v>
          </cell>
          <cell r="L1425">
            <v>-5</v>
          </cell>
          <cell r="M1425">
            <v>1</v>
          </cell>
        </row>
        <row r="1426">
          <cell r="B1426" t="str">
            <v>NIAMEY</v>
          </cell>
          <cell r="C1426" t="str">
            <v>NIGER</v>
          </cell>
          <cell r="D1426">
            <v>13</v>
          </cell>
          <cell r="E1426">
            <v>29</v>
          </cell>
          <cell r="F1426">
            <v>0</v>
          </cell>
          <cell r="G1426" t="str">
            <v>U</v>
          </cell>
          <cell r="H1426">
            <v>2</v>
          </cell>
          <cell r="I1426">
            <v>10</v>
          </cell>
          <cell r="J1426">
            <v>0</v>
          </cell>
          <cell r="K1426" t="str">
            <v>T</v>
          </cell>
          <cell r="L1426">
            <v>1</v>
          </cell>
          <cell r="M1426">
            <v>1</v>
          </cell>
        </row>
        <row r="1427">
          <cell r="B1427" t="str">
            <v>NICE</v>
          </cell>
          <cell r="C1427" t="str">
            <v>FRANCE</v>
          </cell>
          <cell r="D1427">
            <v>43</v>
          </cell>
          <cell r="E1427">
            <v>40</v>
          </cell>
          <cell r="F1427">
            <v>0</v>
          </cell>
          <cell r="G1427" t="str">
            <v>U</v>
          </cell>
          <cell r="H1427">
            <v>7</v>
          </cell>
          <cell r="I1427">
            <v>13</v>
          </cell>
          <cell r="J1427">
            <v>0</v>
          </cell>
          <cell r="K1427" t="str">
            <v>T</v>
          </cell>
          <cell r="L1427">
            <v>1</v>
          </cell>
          <cell r="M1427">
            <v>1</v>
          </cell>
        </row>
        <row r="1428">
          <cell r="B1428" t="str">
            <v>NIIGATA</v>
          </cell>
          <cell r="C1428" t="str">
            <v>JAPAN</v>
          </cell>
          <cell r="D1428">
            <v>37</v>
          </cell>
          <cell r="E1428">
            <v>57</v>
          </cell>
          <cell r="F1428">
            <v>0</v>
          </cell>
          <cell r="G1428" t="str">
            <v>U</v>
          </cell>
          <cell r="H1428">
            <v>139</v>
          </cell>
          <cell r="I1428">
            <v>7</v>
          </cell>
          <cell r="J1428">
            <v>0</v>
          </cell>
          <cell r="K1428" t="str">
            <v>T</v>
          </cell>
          <cell r="L1428">
            <v>9</v>
          </cell>
          <cell r="M1428">
            <v>1</v>
          </cell>
        </row>
        <row r="1429">
          <cell r="B1429" t="str">
            <v>NIMES</v>
          </cell>
          <cell r="C1429" t="str">
            <v>FRANCE</v>
          </cell>
          <cell r="D1429">
            <v>43</v>
          </cell>
          <cell r="E1429">
            <v>46</v>
          </cell>
          <cell r="F1429">
            <v>0</v>
          </cell>
          <cell r="G1429" t="str">
            <v>U</v>
          </cell>
          <cell r="H1429">
            <v>4</v>
          </cell>
          <cell r="I1429">
            <v>25</v>
          </cell>
          <cell r="J1429">
            <v>0</v>
          </cell>
          <cell r="K1429" t="str">
            <v>T</v>
          </cell>
          <cell r="L1429">
            <v>1</v>
          </cell>
          <cell r="M1429">
            <v>1</v>
          </cell>
        </row>
        <row r="1430">
          <cell r="B1430" t="str">
            <v>NOGALES</v>
          </cell>
          <cell r="C1430" t="str">
            <v>USA (AZ)</v>
          </cell>
          <cell r="D1430">
            <v>31</v>
          </cell>
          <cell r="E1430">
            <v>25</v>
          </cell>
          <cell r="F1430">
            <v>0</v>
          </cell>
          <cell r="G1430" t="str">
            <v>U</v>
          </cell>
          <cell r="H1430">
            <v>110</v>
          </cell>
          <cell r="I1430">
            <v>51</v>
          </cell>
          <cell r="J1430">
            <v>0</v>
          </cell>
          <cell r="K1430" t="str">
            <v>B</v>
          </cell>
          <cell r="L1430">
            <v>-7</v>
          </cell>
          <cell r="M1430">
            <v>1</v>
          </cell>
        </row>
        <row r="1431">
          <cell r="B1431" t="str">
            <v>NOME</v>
          </cell>
          <cell r="C1431" t="str">
            <v>USA (AK)</v>
          </cell>
          <cell r="D1431">
            <v>64</v>
          </cell>
          <cell r="E1431">
            <v>31</v>
          </cell>
          <cell r="F1431">
            <v>0</v>
          </cell>
          <cell r="G1431" t="str">
            <v>U</v>
          </cell>
          <cell r="H1431">
            <v>165</v>
          </cell>
          <cell r="I1431">
            <v>27</v>
          </cell>
          <cell r="J1431">
            <v>0</v>
          </cell>
          <cell r="K1431" t="str">
            <v>B</v>
          </cell>
          <cell r="L1431">
            <v>-9</v>
          </cell>
          <cell r="M1431">
            <v>1</v>
          </cell>
        </row>
        <row r="1432">
          <cell r="B1432" t="str">
            <v>NORFOLK</v>
          </cell>
          <cell r="C1432" t="str">
            <v>USA (NE)</v>
          </cell>
          <cell r="D1432">
            <v>41</v>
          </cell>
          <cell r="E1432">
            <v>59</v>
          </cell>
          <cell r="F1432">
            <v>0</v>
          </cell>
          <cell r="G1432" t="str">
            <v>U</v>
          </cell>
          <cell r="H1432">
            <v>97</v>
          </cell>
          <cell r="I1432">
            <v>26</v>
          </cell>
          <cell r="J1432">
            <v>0</v>
          </cell>
          <cell r="K1432" t="str">
            <v>B</v>
          </cell>
          <cell r="L1432">
            <v>-6</v>
          </cell>
          <cell r="M1432">
            <v>1</v>
          </cell>
        </row>
        <row r="1433">
          <cell r="B1433" t="str">
            <v>NORFOLK</v>
          </cell>
          <cell r="C1433" t="str">
            <v>USA (VA)</v>
          </cell>
          <cell r="D1433">
            <v>36</v>
          </cell>
          <cell r="E1433">
            <v>56</v>
          </cell>
          <cell r="F1433">
            <v>0</v>
          </cell>
          <cell r="G1433" t="str">
            <v>U</v>
          </cell>
          <cell r="H1433">
            <v>76</v>
          </cell>
          <cell r="I1433">
            <v>17</v>
          </cell>
          <cell r="J1433">
            <v>0</v>
          </cell>
          <cell r="K1433" t="str">
            <v>B</v>
          </cell>
          <cell r="L1433">
            <v>-5</v>
          </cell>
          <cell r="M1433">
            <v>1</v>
          </cell>
        </row>
        <row r="1434">
          <cell r="B1434" t="str">
            <v>NORMAN</v>
          </cell>
          <cell r="C1434" t="str">
            <v>USA (OK)</v>
          </cell>
          <cell r="D1434">
            <v>35</v>
          </cell>
          <cell r="E1434">
            <v>14</v>
          </cell>
          <cell r="F1434">
            <v>0</v>
          </cell>
          <cell r="G1434" t="str">
            <v>U</v>
          </cell>
          <cell r="H1434">
            <v>97</v>
          </cell>
          <cell r="I1434">
            <v>28</v>
          </cell>
          <cell r="J1434">
            <v>0</v>
          </cell>
          <cell r="K1434" t="str">
            <v>B</v>
          </cell>
          <cell r="L1434">
            <v>-6</v>
          </cell>
          <cell r="M1434">
            <v>1</v>
          </cell>
        </row>
        <row r="1435">
          <cell r="B1435" t="str">
            <v>NORTH BAY</v>
          </cell>
          <cell r="C1435" t="str">
            <v>CANADA</v>
          </cell>
          <cell r="D1435">
            <v>46</v>
          </cell>
          <cell r="E1435">
            <v>22</v>
          </cell>
          <cell r="F1435">
            <v>0</v>
          </cell>
          <cell r="G1435" t="str">
            <v>U</v>
          </cell>
          <cell r="H1435">
            <v>79</v>
          </cell>
          <cell r="I1435">
            <v>25</v>
          </cell>
          <cell r="J1435">
            <v>0</v>
          </cell>
          <cell r="K1435" t="str">
            <v>B</v>
          </cell>
          <cell r="L1435">
            <v>-5</v>
          </cell>
          <cell r="M1435">
            <v>1</v>
          </cell>
        </row>
        <row r="1436">
          <cell r="B1436" t="str">
            <v>NORTH BEND</v>
          </cell>
          <cell r="C1436" t="str">
            <v>USA (OR)</v>
          </cell>
          <cell r="D1436">
            <v>43</v>
          </cell>
          <cell r="E1436">
            <v>25</v>
          </cell>
          <cell r="F1436">
            <v>0</v>
          </cell>
          <cell r="G1436" t="str">
            <v>U</v>
          </cell>
          <cell r="H1436">
            <v>124</v>
          </cell>
          <cell r="I1436">
            <v>14</v>
          </cell>
          <cell r="J1436">
            <v>0</v>
          </cell>
          <cell r="K1436" t="str">
            <v>B</v>
          </cell>
          <cell r="L1436">
            <v>-8</v>
          </cell>
          <cell r="M1436">
            <v>1</v>
          </cell>
        </row>
        <row r="1437">
          <cell r="B1437" t="str">
            <v>NORTH PLATTE</v>
          </cell>
          <cell r="C1437" t="str">
            <v>USA (NE)</v>
          </cell>
          <cell r="D1437">
            <v>41</v>
          </cell>
          <cell r="E1437">
            <v>8</v>
          </cell>
          <cell r="F1437">
            <v>0</v>
          </cell>
          <cell r="G1437" t="str">
            <v>U</v>
          </cell>
          <cell r="H1437">
            <v>100</v>
          </cell>
          <cell r="I1437">
            <v>42</v>
          </cell>
          <cell r="J1437">
            <v>0</v>
          </cell>
          <cell r="K1437" t="str">
            <v>B</v>
          </cell>
          <cell r="L1437">
            <v>-6</v>
          </cell>
          <cell r="M1437">
            <v>1</v>
          </cell>
        </row>
        <row r="1438">
          <cell r="B1438" t="str">
            <v>NORTHSHOUNEH</v>
          </cell>
          <cell r="C1438" t="str">
            <v>JORDAN</v>
          </cell>
          <cell r="D1438">
            <v>32</v>
          </cell>
          <cell r="E1438">
            <v>37</v>
          </cell>
          <cell r="F1438">
            <v>0</v>
          </cell>
          <cell r="G1438" t="str">
            <v>U</v>
          </cell>
          <cell r="H1438">
            <v>35</v>
          </cell>
          <cell r="I1438">
            <v>36</v>
          </cell>
          <cell r="J1438">
            <v>0</v>
          </cell>
          <cell r="K1438" t="str">
            <v>T</v>
          </cell>
          <cell r="L1438">
            <v>2</v>
          </cell>
          <cell r="M1438">
            <v>122</v>
          </cell>
        </row>
        <row r="1439">
          <cell r="B1439" t="str">
            <v>NORTHWAY</v>
          </cell>
          <cell r="C1439" t="str">
            <v>USA (AK)</v>
          </cell>
          <cell r="D1439">
            <v>62</v>
          </cell>
          <cell r="E1439">
            <v>58</v>
          </cell>
          <cell r="F1439">
            <v>0</v>
          </cell>
          <cell r="G1439" t="str">
            <v>U</v>
          </cell>
          <cell r="H1439">
            <v>141</v>
          </cell>
          <cell r="I1439">
            <v>55</v>
          </cell>
          <cell r="J1439">
            <v>0</v>
          </cell>
          <cell r="K1439" t="str">
            <v>B</v>
          </cell>
          <cell r="L1439">
            <v>-9</v>
          </cell>
          <cell r="M1439">
            <v>1</v>
          </cell>
        </row>
        <row r="1440">
          <cell r="B1440" t="str">
            <v>NOSSI-BE</v>
          </cell>
          <cell r="C1440" t="str">
            <v>MADAGASCAR</v>
          </cell>
          <cell r="D1440">
            <v>13</v>
          </cell>
          <cell r="E1440">
            <v>19</v>
          </cell>
          <cell r="F1440">
            <v>0</v>
          </cell>
          <cell r="G1440" t="str">
            <v>S</v>
          </cell>
          <cell r="H1440">
            <v>48</v>
          </cell>
          <cell r="I1440">
            <v>19</v>
          </cell>
          <cell r="J1440">
            <v>0</v>
          </cell>
          <cell r="K1440" t="str">
            <v>T</v>
          </cell>
          <cell r="L1440">
            <v>3</v>
          </cell>
          <cell r="M1440">
            <v>1</v>
          </cell>
        </row>
        <row r="1441">
          <cell r="B1441" t="str">
            <v>NOUADHIBOU</v>
          </cell>
          <cell r="C1441" t="str">
            <v>MAURITANIA</v>
          </cell>
          <cell r="D1441">
            <v>20</v>
          </cell>
          <cell r="E1441">
            <v>56</v>
          </cell>
          <cell r="F1441">
            <v>0</v>
          </cell>
          <cell r="G1441" t="str">
            <v>U</v>
          </cell>
          <cell r="H1441">
            <v>17</v>
          </cell>
          <cell r="I1441">
            <v>2</v>
          </cell>
          <cell r="J1441">
            <v>0</v>
          </cell>
          <cell r="K1441" t="str">
            <v>B</v>
          </cell>
          <cell r="L1441">
            <v>0</v>
          </cell>
          <cell r="M1441">
            <v>1</v>
          </cell>
        </row>
        <row r="1442">
          <cell r="B1442" t="str">
            <v>NOUAKCHOTT</v>
          </cell>
          <cell r="C1442" t="str">
            <v>MAURITANIA</v>
          </cell>
          <cell r="D1442">
            <v>18</v>
          </cell>
          <cell r="E1442">
            <v>6</v>
          </cell>
          <cell r="F1442">
            <v>0</v>
          </cell>
          <cell r="G1442" t="str">
            <v>U</v>
          </cell>
          <cell r="H1442">
            <v>15</v>
          </cell>
          <cell r="I1442">
            <v>57</v>
          </cell>
          <cell r="J1442">
            <v>0</v>
          </cell>
          <cell r="K1442" t="str">
            <v>B</v>
          </cell>
          <cell r="L1442">
            <v>0</v>
          </cell>
          <cell r="M1442">
            <v>1</v>
          </cell>
        </row>
        <row r="1443">
          <cell r="B1443" t="str">
            <v>NOUMEA</v>
          </cell>
          <cell r="C1443" t="str">
            <v>NEW CALEDONIA</v>
          </cell>
          <cell r="D1443">
            <v>22</v>
          </cell>
          <cell r="E1443">
            <v>1</v>
          </cell>
          <cell r="F1443">
            <v>0</v>
          </cell>
          <cell r="G1443" t="str">
            <v>S</v>
          </cell>
          <cell r="H1443">
            <v>166</v>
          </cell>
          <cell r="I1443">
            <v>13</v>
          </cell>
          <cell r="J1443">
            <v>0</v>
          </cell>
          <cell r="K1443" t="str">
            <v>T</v>
          </cell>
          <cell r="L1443">
            <v>11</v>
          </cell>
          <cell r="M1443">
            <v>1</v>
          </cell>
        </row>
        <row r="1444">
          <cell r="B1444" t="str">
            <v>NUEVA GERONA</v>
          </cell>
          <cell r="C1444" t="str">
            <v>CUBA</v>
          </cell>
          <cell r="D1444">
            <v>21</v>
          </cell>
          <cell r="E1444">
            <v>50</v>
          </cell>
          <cell r="F1444">
            <v>0</v>
          </cell>
          <cell r="G1444" t="str">
            <v>U</v>
          </cell>
          <cell r="H1444">
            <v>82</v>
          </cell>
          <cell r="I1444">
            <v>47</v>
          </cell>
          <cell r="J1444">
            <v>0</v>
          </cell>
          <cell r="K1444" t="str">
            <v>B</v>
          </cell>
          <cell r="L1444">
            <v>-5</v>
          </cell>
          <cell r="M1444">
            <v>1</v>
          </cell>
        </row>
        <row r="1445">
          <cell r="B1445" t="str">
            <v>NUNUKAN</v>
          </cell>
          <cell r="C1445" t="str">
            <v>INDONESIA</v>
          </cell>
          <cell r="D1445">
            <v>4</v>
          </cell>
          <cell r="E1445">
            <v>6</v>
          </cell>
          <cell r="F1445">
            <v>0</v>
          </cell>
          <cell r="G1445" t="str">
            <v>U</v>
          </cell>
          <cell r="H1445">
            <v>117</v>
          </cell>
          <cell r="I1445">
            <v>40</v>
          </cell>
          <cell r="J1445">
            <v>0</v>
          </cell>
          <cell r="K1445" t="str">
            <v>T</v>
          </cell>
          <cell r="L1445">
            <v>8</v>
          </cell>
          <cell r="M1445">
            <v>10</v>
          </cell>
        </row>
        <row r="1446">
          <cell r="B1446" t="str">
            <v>NUREMBERG</v>
          </cell>
          <cell r="C1446" t="str">
            <v>GERMANY</v>
          </cell>
          <cell r="D1446">
            <v>49</v>
          </cell>
          <cell r="E1446">
            <v>30</v>
          </cell>
          <cell r="F1446">
            <v>0</v>
          </cell>
          <cell r="G1446" t="str">
            <v>U</v>
          </cell>
          <cell r="H1446">
            <v>11</v>
          </cell>
          <cell r="I1446">
            <v>5</v>
          </cell>
          <cell r="J1446">
            <v>0</v>
          </cell>
          <cell r="K1446" t="str">
            <v>T</v>
          </cell>
          <cell r="L1446">
            <v>1</v>
          </cell>
          <cell r="M1446">
            <v>1</v>
          </cell>
        </row>
        <row r="1447">
          <cell r="B1447" t="str">
            <v>OAKLAND</v>
          </cell>
          <cell r="C1447" t="str">
            <v>USA (CA)</v>
          </cell>
          <cell r="D1447">
            <v>37</v>
          </cell>
          <cell r="E1447">
            <v>43</v>
          </cell>
          <cell r="F1447">
            <v>0</v>
          </cell>
          <cell r="G1447" t="str">
            <v>U</v>
          </cell>
          <cell r="H1447">
            <v>122</v>
          </cell>
          <cell r="I1447">
            <v>13</v>
          </cell>
          <cell r="J1447">
            <v>0</v>
          </cell>
          <cell r="K1447" t="str">
            <v>B</v>
          </cell>
          <cell r="L1447">
            <v>-8</v>
          </cell>
          <cell r="M1447">
            <v>1</v>
          </cell>
        </row>
        <row r="1448">
          <cell r="B1448" t="str">
            <v>OBIHIRO</v>
          </cell>
          <cell r="C1448" t="str">
            <v>JAPAN</v>
          </cell>
          <cell r="D1448">
            <v>42</v>
          </cell>
          <cell r="E1448">
            <v>44</v>
          </cell>
          <cell r="F1448">
            <v>0</v>
          </cell>
          <cell r="G1448" t="str">
            <v>U</v>
          </cell>
          <cell r="H1448">
            <v>143</v>
          </cell>
          <cell r="I1448">
            <v>13</v>
          </cell>
          <cell r="J1448">
            <v>0</v>
          </cell>
          <cell r="K1448" t="str">
            <v>T</v>
          </cell>
          <cell r="L1448">
            <v>9</v>
          </cell>
          <cell r="M1448">
            <v>1</v>
          </cell>
        </row>
        <row r="1449">
          <cell r="B1449" t="str">
            <v>OCALA</v>
          </cell>
          <cell r="C1449" t="str">
            <v>USA (FL)</v>
          </cell>
          <cell r="D1449">
            <v>29</v>
          </cell>
          <cell r="E1449">
            <v>11</v>
          </cell>
          <cell r="F1449">
            <v>0</v>
          </cell>
          <cell r="G1449" t="str">
            <v>U</v>
          </cell>
          <cell r="H1449">
            <v>82</v>
          </cell>
          <cell r="I1449">
            <v>14</v>
          </cell>
          <cell r="J1449">
            <v>0</v>
          </cell>
          <cell r="K1449" t="str">
            <v>B</v>
          </cell>
          <cell r="L1449">
            <v>-5</v>
          </cell>
          <cell r="M1449">
            <v>1</v>
          </cell>
        </row>
        <row r="1450">
          <cell r="B1450" t="str">
            <v>OCEANA</v>
          </cell>
          <cell r="C1450" t="str">
            <v>USA (VA)</v>
          </cell>
          <cell r="D1450">
            <v>36</v>
          </cell>
          <cell r="E1450">
            <v>49</v>
          </cell>
          <cell r="F1450">
            <v>0</v>
          </cell>
          <cell r="G1450" t="str">
            <v>U</v>
          </cell>
          <cell r="H1450">
            <v>76</v>
          </cell>
          <cell r="I1450">
            <v>2</v>
          </cell>
          <cell r="J1450">
            <v>0</v>
          </cell>
          <cell r="K1450" t="str">
            <v>B</v>
          </cell>
          <cell r="L1450">
            <v>-5</v>
          </cell>
          <cell r="M1450">
            <v>1</v>
          </cell>
        </row>
        <row r="1451">
          <cell r="B1451" t="str">
            <v>OGALLALA</v>
          </cell>
          <cell r="C1451" t="str">
            <v>USA (NE)</v>
          </cell>
          <cell r="D1451">
            <v>41</v>
          </cell>
          <cell r="E1451">
            <v>7</v>
          </cell>
          <cell r="F1451">
            <v>0</v>
          </cell>
          <cell r="G1451" t="str">
            <v>U</v>
          </cell>
          <cell r="H1451">
            <v>101</v>
          </cell>
          <cell r="I1451">
            <v>46</v>
          </cell>
          <cell r="J1451">
            <v>0</v>
          </cell>
          <cell r="K1451" t="str">
            <v>B</v>
          </cell>
          <cell r="L1451">
            <v>-7</v>
          </cell>
          <cell r="M1451">
            <v>1</v>
          </cell>
        </row>
        <row r="1452">
          <cell r="B1452" t="str">
            <v>OGDEN</v>
          </cell>
          <cell r="C1452" t="str">
            <v>USA (UT)</v>
          </cell>
          <cell r="D1452">
            <v>41</v>
          </cell>
          <cell r="E1452">
            <v>7</v>
          </cell>
          <cell r="F1452">
            <v>0</v>
          </cell>
          <cell r="G1452" t="str">
            <v>U</v>
          </cell>
          <cell r="H1452">
            <v>111</v>
          </cell>
          <cell r="I1452">
            <v>58</v>
          </cell>
          <cell r="J1452">
            <v>0</v>
          </cell>
          <cell r="K1452" t="str">
            <v>B</v>
          </cell>
          <cell r="L1452">
            <v>-7</v>
          </cell>
          <cell r="M1452">
            <v>1</v>
          </cell>
        </row>
        <row r="1453">
          <cell r="B1453" t="str">
            <v>OGDENSBURG</v>
          </cell>
          <cell r="C1453" t="str">
            <v>USA (NY)</v>
          </cell>
          <cell r="D1453">
            <v>44</v>
          </cell>
          <cell r="E1453">
            <v>41</v>
          </cell>
          <cell r="F1453">
            <v>0</v>
          </cell>
          <cell r="G1453" t="str">
            <v>U</v>
          </cell>
          <cell r="H1453">
            <v>75</v>
          </cell>
          <cell r="I1453">
            <v>28</v>
          </cell>
          <cell r="J1453">
            <v>0</v>
          </cell>
          <cell r="K1453" t="str">
            <v>B</v>
          </cell>
          <cell r="L1453">
            <v>-5</v>
          </cell>
          <cell r="M1453">
            <v>1</v>
          </cell>
        </row>
        <row r="1454">
          <cell r="B1454" t="str">
            <v>OKINAWA</v>
          </cell>
          <cell r="C1454" t="str">
            <v>JAPAN</v>
          </cell>
          <cell r="D1454">
            <v>26</v>
          </cell>
          <cell r="E1454">
            <v>12</v>
          </cell>
          <cell r="F1454">
            <v>0</v>
          </cell>
          <cell r="G1454" t="str">
            <v>U</v>
          </cell>
          <cell r="H1454">
            <v>127</v>
          </cell>
          <cell r="I1454">
            <v>39</v>
          </cell>
          <cell r="J1454">
            <v>0</v>
          </cell>
          <cell r="K1454" t="str">
            <v>T</v>
          </cell>
          <cell r="L1454">
            <v>9</v>
          </cell>
          <cell r="M1454">
            <v>1</v>
          </cell>
        </row>
        <row r="1455">
          <cell r="B1455" t="str">
            <v>OKLAHOMA CITY</v>
          </cell>
          <cell r="C1455" t="str">
            <v>USA (OK)</v>
          </cell>
          <cell r="D1455">
            <v>35</v>
          </cell>
          <cell r="E1455">
            <v>32</v>
          </cell>
          <cell r="F1455">
            <v>0</v>
          </cell>
          <cell r="G1455" t="str">
            <v>U</v>
          </cell>
          <cell r="H1455">
            <v>97</v>
          </cell>
          <cell r="I1455">
            <v>39</v>
          </cell>
          <cell r="J1455">
            <v>0</v>
          </cell>
          <cell r="K1455" t="str">
            <v>B</v>
          </cell>
          <cell r="L1455">
            <v>-6</v>
          </cell>
          <cell r="M1455">
            <v>1</v>
          </cell>
        </row>
        <row r="1456">
          <cell r="B1456" t="str">
            <v>OLBIA</v>
          </cell>
          <cell r="C1456" t="str">
            <v>ITALY</v>
          </cell>
          <cell r="D1456">
            <v>40</v>
          </cell>
          <cell r="E1456">
            <v>54</v>
          </cell>
          <cell r="F1456">
            <v>0</v>
          </cell>
          <cell r="G1456" t="str">
            <v>U</v>
          </cell>
          <cell r="H1456">
            <v>9</v>
          </cell>
          <cell r="I1456">
            <v>31</v>
          </cell>
          <cell r="J1456">
            <v>0</v>
          </cell>
          <cell r="K1456" t="str">
            <v>T</v>
          </cell>
          <cell r="L1456">
            <v>1</v>
          </cell>
          <cell r="M1456">
            <v>1</v>
          </cell>
        </row>
        <row r="1457">
          <cell r="B1457" t="str">
            <v>OLEAN</v>
          </cell>
          <cell r="C1457" t="str">
            <v>USA (NY)</v>
          </cell>
          <cell r="D1457">
            <v>42</v>
          </cell>
          <cell r="E1457">
            <v>14</v>
          </cell>
          <cell r="F1457">
            <v>0</v>
          </cell>
          <cell r="G1457" t="str">
            <v>U</v>
          </cell>
          <cell r="H1457">
            <v>78</v>
          </cell>
          <cell r="I1457">
            <v>23</v>
          </cell>
          <cell r="J1457">
            <v>0</v>
          </cell>
          <cell r="K1457" t="str">
            <v>B</v>
          </cell>
          <cell r="L1457">
            <v>-5</v>
          </cell>
          <cell r="M1457">
            <v>1</v>
          </cell>
        </row>
        <row r="1458">
          <cell r="B1458" t="str">
            <v>OLYMPIA</v>
          </cell>
          <cell r="C1458" t="str">
            <v>USA (WA)</v>
          </cell>
          <cell r="D1458">
            <v>46</v>
          </cell>
          <cell r="E1458">
            <v>58</v>
          </cell>
          <cell r="F1458">
            <v>0</v>
          </cell>
          <cell r="G1458" t="str">
            <v>U</v>
          </cell>
          <cell r="H1458">
            <v>122</v>
          </cell>
          <cell r="I1458">
            <v>54</v>
          </cell>
          <cell r="J1458">
            <v>0</v>
          </cell>
          <cell r="K1458" t="str">
            <v>B</v>
          </cell>
          <cell r="L1458">
            <v>-8</v>
          </cell>
          <cell r="M1458">
            <v>1</v>
          </cell>
        </row>
        <row r="1459">
          <cell r="B1459" t="str">
            <v>OMAHA</v>
          </cell>
          <cell r="C1459" t="str">
            <v>USA (NE)</v>
          </cell>
          <cell r="D1459">
            <v>41</v>
          </cell>
          <cell r="E1459">
            <v>18</v>
          </cell>
          <cell r="F1459">
            <v>0</v>
          </cell>
          <cell r="G1459" t="str">
            <v>U</v>
          </cell>
          <cell r="H1459">
            <v>95</v>
          </cell>
          <cell r="I1459">
            <v>54</v>
          </cell>
          <cell r="J1459">
            <v>0</v>
          </cell>
          <cell r="K1459" t="str">
            <v>B</v>
          </cell>
          <cell r="L1459">
            <v>-6</v>
          </cell>
          <cell r="M1459">
            <v>1</v>
          </cell>
        </row>
        <row r="1460">
          <cell r="B1460" t="str">
            <v>OMARI</v>
          </cell>
          <cell r="C1460" t="str">
            <v>JORDAN</v>
          </cell>
          <cell r="D1460">
            <v>31</v>
          </cell>
          <cell r="E1460">
            <v>32</v>
          </cell>
          <cell r="F1460">
            <v>0</v>
          </cell>
          <cell r="G1460" t="str">
            <v>U</v>
          </cell>
          <cell r="H1460">
            <v>37</v>
          </cell>
          <cell r="I1460">
            <v>4</v>
          </cell>
          <cell r="J1460">
            <v>30</v>
          </cell>
          <cell r="K1460" t="str">
            <v>T</v>
          </cell>
          <cell r="L1460">
            <v>2</v>
          </cell>
          <cell r="M1460">
            <v>545</v>
          </cell>
        </row>
        <row r="1461">
          <cell r="B1461" t="str">
            <v>ONEILL</v>
          </cell>
          <cell r="C1461" t="str">
            <v>USA (NE)</v>
          </cell>
          <cell r="D1461">
            <v>42</v>
          </cell>
          <cell r="E1461">
            <v>28</v>
          </cell>
          <cell r="F1461">
            <v>0</v>
          </cell>
          <cell r="G1461" t="str">
            <v>U</v>
          </cell>
          <cell r="H1461">
            <v>98</v>
          </cell>
          <cell r="I1461">
            <v>41</v>
          </cell>
          <cell r="J1461">
            <v>0</v>
          </cell>
          <cell r="K1461" t="str">
            <v>B</v>
          </cell>
          <cell r="L1461">
            <v>-6</v>
          </cell>
          <cell r="M1461">
            <v>1</v>
          </cell>
        </row>
        <row r="1462">
          <cell r="B1462" t="str">
            <v>ONTARIO</v>
          </cell>
          <cell r="C1462" t="str">
            <v>USA (CA)</v>
          </cell>
          <cell r="D1462">
            <v>34</v>
          </cell>
          <cell r="E1462">
            <v>3</v>
          </cell>
          <cell r="F1462">
            <v>0</v>
          </cell>
          <cell r="G1462" t="str">
            <v>U</v>
          </cell>
          <cell r="H1462">
            <v>117</v>
          </cell>
          <cell r="I1462">
            <v>36</v>
          </cell>
          <cell r="J1462">
            <v>0</v>
          </cell>
          <cell r="K1462" t="str">
            <v>B</v>
          </cell>
          <cell r="L1462">
            <v>-8</v>
          </cell>
          <cell r="M1462">
            <v>1</v>
          </cell>
        </row>
        <row r="1463">
          <cell r="B1463" t="str">
            <v>ONTARIO</v>
          </cell>
          <cell r="C1463" t="str">
            <v>USA (OR)</v>
          </cell>
          <cell r="D1463">
            <v>44</v>
          </cell>
          <cell r="E1463">
            <v>1</v>
          </cell>
          <cell r="F1463">
            <v>0</v>
          </cell>
          <cell r="G1463" t="str">
            <v>U</v>
          </cell>
          <cell r="H1463">
            <v>117</v>
          </cell>
          <cell r="I1463">
            <v>1</v>
          </cell>
          <cell r="J1463">
            <v>0</v>
          </cell>
          <cell r="K1463" t="str">
            <v>B</v>
          </cell>
          <cell r="L1463">
            <v>-8</v>
          </cell>
          <cell r="M1463">
            <v>1</v>
          </cell>
        </row>
        <row r="1464">
          <cell r="B1464" t="str">
            <v>OOSTENDE</v>
          </cell>
          <cell r="C1464" t="str">
            <v>BELGIUM</v>
          </cell>
          <cell r="D1464">
            <v>51</v>
          </cell>
          <cell r="E1464">
            <v>15</v>
          </cell>
          <cell r="F1464">
            <v>0</v>
          </cell>
          <cell r="G1464" t="str">
            <v>U</v>
          </cell>
          <cell r="H1464">
            <v>2</v>
          </cell>
          <cell r="I1464">
            <v>54</v>
          </cell>
          <cell r="J1464">
            <v>0</v>
          </cell>
          <cell r="K1464" t="str">
            <v>T</v>
          </cell>
          <cell r="L1464">
            <v>3</v>
          </cell>
          <cell r="M1464">
            <v>1</v>
          </cell>
        </row>
        <row r="1465">
          <cell r="B1465" t="str">
            <v>ORAN</v>
          </cell>
          <cell r="C1465" t="str">
            <v>ALGERIA</v>
          </cell>
          <cell r="D1465">
            <v>35</v>
          </cell>
          <cell r="E1465">
            <v>33</v>
          </cell>
          <cell r="F1465">
            <v>0</v>
          </cell>
          <cell r="G1465" t="str">
            <v>U</v>
          </cell>
          <cell r="H1465">
            <v>0</v>
          </cell>
          <cell r="I1465">
            <v>32</v>
          </cell>
          <cell r="J1465">
            <v>0</v>
          </cell>
          <cell r="K1465" t="str">
            <v>B</v>
          </cell>
          <cell r="L1465">
            <v>1</v>
          </cell>
          <cell r="M1465">
            <v>1</v>
          </cell>
        </row>
        <row r="1466">
          <cell r="B1466" t="str">
            <v>ORANGE COUNTY</v>
          </cell>
          <cell r="C1466" t="str">
            <v>USA (CA)</v>
          </cell>
          <cell r="D1466">
            <v>33</v>
          </cell>
          <cell r="E1466">
            <v>41</v>
          </cell>
          <cell r="F1466">
            <v>0</v>
          </cell>
          <cell r="G1466" t="str">
            <v>U</v>
          </cell>
          <cell r="H1466">
            <v>117</v>
          </cell>
          <cell r="I1466">
            <v>52</v>
          </cell>
          <cell r="J1466">
            <v>0</v>
          </cell>
          <cell r="K1466" t="str">
            <v>B</v>
          </cell>
          <cell r="L1466">
            <v>-8</v>
          </cell>
          <cell r="M1466">
            <v>1</v>
          </cell>
        </row>
        <row r="1467">
          <cell r="B1467" t="str">
            <v>ORANGEBURG</v>
          </cell>
          <cell r="C1467" t="str">
            <v>USA (SC)</v>
          </cell>
          <cell r="D1467">
            <v>33</v>
          </cell>
          <cell r="E1467">
            <v>28</v>
          </cell>
          <cell r="F1467">
            <v>0</v>
          </cell>
          <cell r="G1467" t="str">
            <v>U</v>
          </cell>
          <cell r="H1467">
            <v>80</v>
          </cell>
          <cell r="I1467">
            <v>51</v>
          </cell>
          <cell r="J1467">
            <v>0</v>
          </cell>
          <cell r="K1467" t="str">
            <v>B</v>
          </cell>
          <cell r="L1467">
            <v>-5</v>
          </cell>
          <cell r="M1467">
            <v>1</v>
          </cell>
        </row>
        <row r="1468">
          <cell r="B1468" t="str">
            <v>ORLANDO</v>
          </cell>
          <cell r="C1468" t="str">
            <v>USA (FL)</v>
          </cell>
          <cell r="D1468">
            <v>28</v>
          </cell>
          <cell r="E1468">
            <v>33</v>
          </cell>
          <cell r="F1468">
            <v>0</v>
          </cell>
          <cell r="G1468" t="str">
            <v>U</v>
          </cell>
          <cell r="H1468">
            <v>81</v>
          </cell>
          <cell r="I1468">
            <v>20</v>
          </cell>
          <cell r="J1468">
            <v>0</v>
          </cell>
          <cell r="K1468" t="str">
            <v>B</v>
          </cell>
          <cell r="L1468">
            <v>-5</v>
          </cell>
          <cell r="M1468">
            <v>1</v>
          </cell>
        </row>
        <row r="1469">
          <cell r="B1469" t="str">
            <v>OROVILLE</v>
          </cell>
          <cell r="C1469" t="str">
            <v>USA (CA)</v>
          </cell>
          <cell r="D1469">
            <v>39</v>
          </cell>
          <cell r="E1469">
            <v>30</v>
          </cell>
          <cell r="F1469">
            <v>0</v>
          </cell>
          <cell r="G1469" t="str">
            <v>U</v>
          </cell>
          <cell r="H1469">
            <v>121</v>
          </cell>
          <cell r="I1469">
            <v>37</v>
          </cell>
          <cell r="J1469">
            <v>0</v>
          </cell>
          <cell r="K1469" t="str">
            <v>B</v>
          </cell>
          <cell r="L1469">
            <v>-8</v>
          </cell>
          <cell r="M1469">
            <v>1</v>
          </cell>
        </row>
        <row r="1470">
          <cell r="B1470" t="str">
            <v>OSAKA</v>
          </cell>
          <cell r="C1470" t="str">
            <v>JAPAN</v>
          </cell>
          <cell r="D1470">
            <v>34</v>
          </cell>
          <cell r="E1470">
            <v>47</v>
          </cell>
          <cell r="F1470">
            <v>0</v>
          </cell>
          <cell r="G1470" t="str">
            <v>U</v>
          </cell>
          <cell r="H1470">
            <v>135</v>
          </cell>
          <cell r="I1470">
            <v>26</v>
          </cell>
          <cell r="J1470">
            <v>0</v>
          </cell>
          <cell r="K1470" t="str">
            <v>T</v>
          </cell>
          <cell r="L1470">
            <v>9</v>
          </cell>
          <cell r="M1470">
            <v>1</v>
          </cell>
        </row>
        <row r="1471">
          <cell r="B1471" t="str">
            <v>OSAN</v>
          </cell>
          <cell r="C1471" t="str">
            <v>SOUTH KOREA</v>
          </cell>
          <cell r="D1471">
            <v>37</v>
          </cell>
          <cell r="E1471">
            <v>5</v>
          </cell>
          <cell r="F1471">
            <v>0</v>
          </cell>
          <cell r="G1471" t="str">
            <v>U</v>
          </cell>
          <cell r="H1471">
            <v>127</v>
          </cell>
          <cell r="I1471">
            <v>2</v>
          </cell>
          <cell r="J1471">
            <v>0</v>
          </cell>
          <cell r="K1471" t="str">
            <v>T</v>
          </cell>
          <cell r="L1471">
            <v>9</v>
          </cell>
          <cell r="M1471">
            <v>1</v>
          </cell>
        </row>
        <row r="1472">
          <cell r="B1472" t="str">
            <v>OSCODA</v>
          </cell>
          <cell r="C1472" t="str">
            <v>USA (MI)</v>
          </cell>
          <cell r="D1472">
            <v>44</v>
          </cell>
          <cell r="E1472">
            <v>27</v>
          </cell>
          <cell r="F1472">
            <v>0</v>
          </cell>
          <cell r="G1472" t="str">
            <v>U</v>
          </cell>
          <cell r="H1472">
            <v>83</v>
          </cell>
          <cell r="I1472">
            <v>24</v>
          </cell>
          <cell r="J1472">
            <v>0</v>
          </cell>
          <cell r="K1472" t="str">
            <v>B</v>
          </cell>
          <cell r="L1472">
            <v>-5</v>
          </cell>
          <cell r="M1472">
            <v>1</v>
          </cell>
        </row>
        <row r="1473">
          <cell r="B1473" t="str">
            <v>OSHKOSH</v>
          </cell>
          <cell r="C1473" t="str">
            <v>USA (WI)</v>
          </cell>
          <cell r="D1473">
            <v>43</v>
          </cell>
          <cell r="E1473">
            <v>59</v>
          </cell>
          <cell r="F1473">
            <v>0</v>
          </cell>
          <cell r="G1473" t="str">
            <v>U</v>
          </cell>
          <cell r="H1473">
            <v>88</v>
          </cell>
          <cell r="I1473">
            <v>33</v>
          </cell>
          <cell r="J1473">
            <v>0</v>
          </cell>
          <cell r="K1473" t="str">
            <v>B</v>
          </cell>
          <cell r="L1473">
            <v>-6</v>
          </cell>
          <cell r="M1473">
            <v>1</v>
          </cell>
        </row>
        <row r="1474">
          <cell r="B1474" t="str">
            <v>OSLO</v>
          </cell>
          <cell r="C1474" t="str">
            <v>NORWAY</v>
          </cell>
          <cell r="D1474">
            <v>60</v>
          </cell>
          <cell r="E1474">
            <v>12</v>
          </cell>
          <cell r="F1474">
            <v>0</v>
          </cell>
          <cell r="G1474" t="str">
            <v>U</v>
          </cell>
          <cell r="H1474">
            <v>11</v>
          </cell>
          <cell r="I1474">
            <v>5</v>
          </cell>
          <cell r="J1474">
            <v>0</v>
          </cell>
          <cell r="K1474" t="str">
            <v>T</v>
          </cell>
          <cell r="L1474">
            <v>1</v>
          </cell>
          <cell r="M1474">
            <v>1</v>
          </cell>
        </row>
        <row r="1475">
          <cell r="B1475" t="str">
            <v>OSTERSUND</v>
          </cell>
          <cell r="C1475" t="str">
            <v>SWEDEN</v>
          </cell>
          <cell r="D1475">
            <v>63</v>
          </cell>
          <cell r="E1475">
            <v>12</v>
          </cell>
          <cell r="F1475">
            <v>0</v>
          </cell>
          <cell r="G1475" t="str">
            <v>U</v>
          </cell>
          <cell r="H1475">
            <v>14</v>
          </cell>
          <cell r="I1475">
            <v>30</v>
          </cell>
          <cell r="J1475">
            <v>0</v>
          </cell>
          <cell r="K1475" t="str">
            <v>T</v>
          </cell>
          <cell r="L1475">
            <v>1</v>
          </cell>
          <cell r="M1475">
            <v>1</v>
          </cell>
        </row>
        <row r="1476">
          <cell r="B1476" t="str">
            <v>OTTAWA</v>
          </cell>
          <cell r="C1476" t="str">
            <v>CANADA</v>
          </cell>
          <cell r="D1476">
            <v>45</v>
          </cell>
          <cell r="E1476">
            <v>19</v>
          </cell>
          <cell r="F1476">
            <v>0</v>
          </cell>
          <cell r="G1476" t="str">
            <v>U</v>
          </cell>
          <cell r="H1476">
            <v>75</v>
          </cell>
          <cell r="I1476">
            <v>40</v>
          </cell>
          <cell r="J1476">
            <v>0</v>
          </cell>
          <cell r="K1476" t="str">
            <v>B</v>
          </cell>
          <cell r="L1476">
            <v>-5</v>
          </cell>
          <cell r="M1476">
            <v>1</v>
          </cell>
        </row>
        <row r="1477">
          <cell r="B1477" t="str">
            <v>OTTUMWA</v>
          </cell>
          <cell r="C1477" t="str">
            <v>USA (IA)</v>
          </cell>
          <cell r="D1477">
            <v>41</v>
          </cell>
          <cell r="E1477">
            <v>6</v>
          </cell>
          <cell r="F1477">
            <v>0</v>
          </cell>
          <cell r="G1477" t="str">
            <v>U</v>
          </cell>
          <cell r="H1477">
            <v>92</v>
          </cell>
          <cell r="I1477">
            <v>27</v>
          </cell>
          <cell r="J1477">
            <v>0</v>
          </cell>
          <cell r="K1477" t="str">
            <v>B</v>
          </cell>
          <cell r="L1477">
            <v>-6</v>
          </cell>
          <cell r="M1477">
            <v>1</v>
          </cell>
        </row>
        <row r="1478">
          <cell r="B1478" t="str">
            <v>OUAGADOUGOU</v>
          </cell>
          <cell r="C1478" t="str">
            <v>BURKINA FASO</v>
          </cell>
          <cell r="D1478">
            <v>12</v>
          </cell>
          <cell r="E1478">
            <v>21</v>
          </cell>
          <cell r="F1478">
            <v>0</v>
          </cell>
          <cell r="G1478" t="str">
            <v>U</v>
          </cell>
          <cell r="H1478">
            <v>1</v>
          </cell>
          <cell r="I1478">
            <v>31</v>
          </cell>
          <cell r="J1478">
            <v>0</v>
          </cell>
          <cell r="K1478" t="str">
            <v>B</v>
          </cell>
          <cell r="L1478">
            <v>0</v>
          </cell>
          <cell r="M1478">
            <v>1</v>
          </cell>
        </row>
        <row r="1479">
          <cell r="B1479" t="str">
            <v>OUJDA</v>
          </cell>
          <cell r="C1479" t="str">
            <v>MOROCCO</v>
          </cell>
          <cell r="D1479">
            <v>34</v>
          </cell>
          <cell r="E1479">
            <v>47</v>
          </cell>
          <cell r="F1479">
            <v>0</v>
          </cell>
          <cell r="G1479" t="str">
            <v>U</v>
          </cell>
          <cell r="H1479">
            <v>1</v>
          </cell>
          <cell r="I1479">
            <v>56</v>
          </cell>
          <cell r="J1479">
            <v>0</v>
          </cell>
          <cell r="K1479" t="str">
            <v>B</v>
          </cell>
          <cell r="L1479">
            <v>0</v>
          </cell>
          <cell r="M1479">
            <v>1</v>
          </cell>
        </row>
        <row r="1480">
          <cell r="B1480" t="str">
            <v>OULU</v>
          </cell>
          <cell r="C1480" t="str">
            <v>FINLAND</v>
          </cell>
          <cell r="D1480">
            <v>64</v>
          </cell>
          <cell r="E1480">
            <v>56</v>
          </cell>
          <cell r="F1480">
            <v>0</v>
          </cell>
          <cell r="G1480" t="str">
            <v>U</v>
          </cell>
          <cell r="H1480">
            <v>25</v>
          </cell>
          <cell r="I1480">
            <v>22</v>
          </cell>
          <cell r="J1480">
            <v>0</v>
          </cell>
          <cell r="K1480" t="str">
            <v>T</v>
          </cell>
          <cell r="L1480">
            <v>2</v>
          </cell>
          <cell r="M1480">
            <v>1</v>
          </cell>
        </row>
        <row r="1481">
          <cell r="B1481" t="str">
            <v>OWATONNA</v>
          </cell>
          <cell r="C1481" t="str">
            <v>USA (MN)</v>
          </cell>
          <cell r="D1481">
            <v>44</v>
          </cell>
          <cell r="E1481">
            <v>7</v>
          </cell>
          <cell r="F1481">
            <v>0</v>
          </cell>
          <cell r="G1481" t="str">
            <v>U</v>
          </cell>
          <cell r="H1481">
            <v>93</v>
          </cell>
          <cell r="I1481">
            <v>15</v>
          </cell>
          <cell r="J1481">
            <v>0</v>
          </cell>
          <cell r="K1481" t="str">
            <v>B</v>
          </cell>
          <cell r="L1481">
            <v>-6</v>
          </cell>
          <cell r="M1481">
            <v>1</v>
          </cell>
        </row>
        <row r="1482">
          <cell r="B1482" t="str">
            <v>OWENSBORO</v>
          </cell>
          <cell r="C1482" t="str">
            <v>USA (KY)</v>
          </cell>
          <cell r="D1482">
            <v>37</v>
          </cell>
          <cell r="E1482">
            <v>44</v>
          </cell>
          <cell r="F1482">
            <v>0</v>
          </cell>
          <cell r="G1482" t="str">
            <v>U</v>
          </cell>
          <cell r="H1482">
            <v>87</v>
          </cell>
          <cell r="I1482">
            <v>10</v>
          </cell>
          <cell r="J1482">
            <v>0</v>
          </cell>
          <cell r="K1482" t="str">
            <v>B</v>
          </cell>
          <cell r="L1482">
            <v>-6</v>
          </cell>
          <cell r="M1482">
            <v>1</v>
          </cell>
        </row>
        <row r="1483">
          <cell r="B1483" t="str">
            <v>OXFORD</v>
          </cell>
          <cell r="C1483" t="str">
            <v>CONNECTICUT</v>
          </cell>
          <cell r="D1483">
            <v>41</v>
          </cell>
          <cell r="E1483">
            <v>29</v>
          </cell>
          <cell r="F1483">
            <v>0</v>
          </cell>
          <cell r="G1483" t="str">
            <v>U</v>
          </cell>
          <cell r="H1483">
            <v>73</v>
          </cell>
          <cell r="I1483">
            <v>8</v>
          </cell>
          <cell r="J1483">
            <v>0</v>
          </cell>
          <cell r="K1483" t="str">
            <v>B</v>
          </cell>
          <cell r="L1483">
            <v>-5</v>
          </cell>
          <cell r="M1483">
            <v>1</v>
          </cell>
        </row>
        <row r="1484">
          <cell r="B1484" t="str">
            <v>OXNARD</v>
          </cell>
          <cell r="C1484" t="str">
            <v>USA (CA)</v>
          </cell>
          <cell r="D1484">
            <v>34</v>
          </cell>
          <cell r="E1484">
            <v>12</v>
          </cell>
          <cell r="F1484">
            <v>0</v>
          </cell>
          <cell r="G1484" t="str">
            <v>U</v>
          </cell>
          <cell r="H1484">
            <v>119</v>
          </cell>
          <cell r="I1484">
            <v>12</v>
          </cell>
          <cell r="J1484">
            <v>0</v>
          </cell>
          <cell r="K1484" t="str">
            <v>B</v>
          </cell>
          <cell r="L1484">
            <v>-8</v>
          </cell>
          <cell r="M1484">
            <v>1</v>
          </cell>
        </row>
        <row r="1485">
          <cell r="B1485" t="str">
            <v>PACITAN</v>
          </cell>
          <cell r="C1485" t="str">
            <v>INDONESIA</v>
          </cell>
          <cell r="D1485">
            <v>8</v>
          </cell>
          <cell r="E1485">
            <v>12</v>
          </cell>
          <cell r="F1485">
            <v>0</v>
          </cell>
          <cell r="G1485" t="str">
            <v>S</v>
          </cell>
          <cell r="H1485">
            <v>111</v>
          </cell>
          <cell r="I1485">
            <v>6</v>
          </cell>
          <cell r="J1485">
            <v>0</v>
          </cell>
          <cell r="K1485" t="str">
            <v>T</v>
          </cell>
          <cell r="L1485">
            <v>7</v>
          </cell>
          <cell r="M1485">
            <v>10</v>
          </cell>
        </row>
        <row r="1486">
          <cell r="B1486" t="str">
            <v>PADANG</v>
          </cell>
          <cell r="C1486" t="str">
            <v>INDONESIA</v>
          </cell>
          <cell r="D1486">
            <v>0</v>
          </cell>
          <cell r="E1486">
            <v>57</v>
          </cell>
          <cell r="F1486">
            <v>0</v>
          </cell>
          <cell r="G1486" t="str">
            <v>S</v>
          </cell>
          <cell r="H1486">
            <v>100</v>
          </cell>
          <cell r="I1486">
            <v>21</v>
          </cell>
          <cell r="J1486">
            <v>0</v>
          </cell>
          <cell r="K1486" t="str">
            <v>T</v>
          </cell>
          <cell r="L1486">
            <v>7</v>
          </cell>
          <cell r="M1486">
            <v>10</v>
          </cell>
        </row>
        <row r="1487">
          <cell r="B1487" t="str">
            <v>PADANG PANJANG</v>
          </cell>
          <cell r="C1487" t="str">
            <v>INDONESIA</v>
          </cell>
          <cell r="D1487">
            <v>0</v>
          </cell>
          <cell r="E1487">
            <v>27</v>
          </cell>
          <cell r="F1487">
            <v>0</v>
          </cell>
          <cell r="G1487" t="str">
            <v>S</v>
          </cell>
          <cell r="H1487">
            <v>100</v>
          </cell>
          <cell r="I1487">
            <v>23</v>
          </cell>
          <cell r="J1487">
            <v>0</v>
          </cell>
          <cell r="K1487" t="str">
            <v>T</v>
          </cell>
          <cell r="L1487">
            <v>7</v>
          </cell>
          <cell r="M1487">
            <v>10</v>
          </cell>
        </row>
        <row r="1488">
          <cell r="B1488" t="str">
            <v>PADANG SIDAMPUAN</v>
          </cell>
          <cell r="C1488" t="str">
            <v>INDONESIA</v>
          </cell>
          <cell r="D1488">
            <v>1</v>
          </cell>
          <cell r="E1488">
            <v>25</v>
          </cell>
          <cell r="F1488">
            <v>0</v>
          </cell>
          <cell r="G1488" t="str">
            <v>U</v>
          </cell>
          <cell r="H1488">
            <v>99</v>
          </cell>
          <cell r="I1488">
            <v>14</v>
          </cell>
          <cell r="J1488">
            <v>0</v>
          </cell>
          <cell r="K1488" t="str">
            <v>T</v>
          </cell>
          <cell r="L1488">
            <v>7</v>
          </cell>
          <cell r="M1488">
            <v>10</v>
          </cell>
        </row>
        <row r="1489">
          <cell r="B1489" t="str">
            <v>PADANG SIDEMPUAN</v>
          </cell>
          <cell r="C1489" t="str">
            <v>INDONESIA</v>
          </cell>
          <cell r="D1489">
            <v>1</v>
          </cell>
          <cell r="E1489">
            <v>25</v>
          </cell>
          <cell r="F1489">
            <v>0</v>
          </cell>
          <cell r="G1489" t="str">
            <v>U</v>
          </cell>
          <cell r="H1489">
            <v>99</v>
          </cell>
          <cell r="I1489">
            <v>14</v>
          </cell>
          <cell r="J1489">
            <v>0</v>
          </cell>
          <cell r="K1489" t="str">
            <v>T</v>
          </cell>
          <cell r="L1489">
            <v>7</v>
          </cell>
          <cell r="M1489">
            <v>10</v>
          </cell>
        </row>
        <row r="1490">
          <cell r="B1490" t="str">
            <v>PADUCAH</v>
          </cell>
          <cell r="C1490" t="str">
            <v>USA (KY)</v>
          </cell>
          <cell r="D1490">
            <v>37</v>
          </cell>
          <cell r="E1490">
            <v>4</v>
          </cell>
          <cell r="F1490">
            <v>0</v>
          </cell>
          <cell r="G1490" t="str">
            <v>U</v>
          </cell>
          <cell r="H1490">
            <v>88</v>
          </cell>
          <cell r="I1490">
            <v>46</v>
          </cell>
          <cell r="J1490">
            <v>0</v>
          </cell>
          <cell r="K1490" t="str">
            <v>B</v>
          </cell>
          <cell r="L1490">
            <v>-6</v>
          </cell>
          <cell r="M1490">
            <v>1</v>
          </cell>
        </row>
        <row r="1491">
          <cell r="B1491" t="str">
            <v>PAGANTENAN</v>
          </cell>
          <cell r="C1491" t="str">
            <v>INDONESIA</v>
          </cell>
          <cell r="D1491">
            <v>7</v>
          </cell>
          <cell r="E1491">
            <v>2</v>
          </cell>
          <cell r="F1491">
            <v>0</v>
          </cell>
          <cell r="G1491" t="str">
            <v>S</v>
          </cell>
          <cell r="H1491">
            <v>113</v>
          </cell>
          <cell r="I1491">
            <v>33</v>
          </cell>
          <cell r="J1491">
            <v>0</v>
          </cell>
          <cell r="K1491" t="str">
            <v>T</v>
          </cell>
          <cell r="L1491">
            <v>7</v>
          </cell>
          <cell r="M1491">
            <v>10</v>
          </cell>
        </row>
        <row r="1492">
          <cell r="B1492" t="str">
            <v>PAGE</v>
          </cell>
          <cell r="C1492" t="str">
            <v>USA (AZ)</v>
          </cell>
          <cell r="D1492">
            <v>36</v>
          </cell>
          <cell r="E1492">
            <v>56</v>
          </cell>
          <cell r="F1492">
            <v>0</v>
          </cell>
          <cell r="G1492" t="str">
            <v>U</v>
          </cell>
          <cell r="H1492">
            <v>111</v>
          </cell>
          <cell r="I1492">
            <v>27</v>
          </cell>
          <cell r="J1492">
            <v>0</v>
          </cell>
          <cell r="K1492" t="str">
            <v>B</v>
          </cell>
          <cell r="L1492">
            <v>-7</v>
          </cell>
          <cell r="M1492">
            <v>1</v>
          </cell>
        </row>
        <row r="1493">
          <cell r="B1493" t="str">
            <v>PAINAN</v>
          </cell>
          <cell r="C1493" t="str">
            <v>INDONESIA</v>
          </cell>
          <cell r="D1493">
            <v>1</v>
          </cell>
          <cell r="E1493">
            <v>20</v>
          </cell>
          <cell r="F1493">
            <v>0</v>
          </cell>
          <cell r="G1493" t="str">
            <v>S</v>
          </cell>
          <cell r="H1493">
            <v>100</v>
          </cell>
          <cell r="I1493">
            <v>33</v>
          </cell>
          <cell r="J1493">
            <v>0</v>
          </cell>
          <cell r="K1493" t="str">
            <v>T</v>
          </cell>
          <cell r="L1493">
            <v>7</v>
          </cell>
          <cell r="M1493">
            <v>10</v>
          </cell>
        </row>
        <row r="1494">
          <cell r="B1494" t="str">
            <v>PAKAN BARU</v>
          </cell>
          <cell r="C1494" t="str">
            <v>INDONESIA</v>
          </cell>
          <cell r="D1494">
            <v>0</v>
          </cell>
          <cell r="E1494">
            <v>30</v>
          </cell>
          <cell r="F1494">
            <v>0</v>
          </cell>
          <cell r="G1494" t="str">
            <v>U</v>
          </cell>
          <cell r="H1494">
            <v>101</v>
          </cell>
          <cell r="I1494">
            <v>28</v>
          </cell>
          <cell r="J1494">
            <v>0</v>
          </cell>
          <cell r="K1494" t="str">
            <v>T</v>
          </cell>
          <cell r="L1494">
            <v>7</v>
          </cell>
          <cell r="M1494">
            <v>10</v>
          </cell>
        </row>
        <row r="1495">
          <cell r="B1495" t="str">
            <v>PALACIOS</v>
          </cell>
          <cell r="C1495" t="str">
            <v>USA (TX)</v>
          </cell>
          <cell r="D1495">
            <v>28</v>
          </cell>
          <cell r="E1495">
            <v>44</v>
          </cell>
          <cell r="F1495">
            <v>0</v>
          </cell>
          <cell r="G1495" t="str">
            <v>U</v>
          </cell>
          <cell r="H1495">
            <v>96</v>
          </cell>
          <cell r="I1495">
            <v>15</v>
          </cell>
          <cell r="J1495">
            <v>0</v>
          </cell>
          <cell r="K1495" t="str">
            <v>B</v>
          </cell>
          <cell r="L1495">
            <v>-6</v>
          </cell>
          <cell r="M1495">
            <v>1</v>
          </cell>
        </row>
        <row r="1496">
          <cell r="B1496" t="str">
            <v>PALANGKARAYA</v>
          </cell>
          <cell r="C1496" t="str">
            <v>INDONESIA</v>
          </cell>
          <cell r="D1496">
            <v>2</v>
          </cell>
          <cell r="E1496">
            <v>16</v>
          </cell>
          <cell r="F1496">
            <v>0</v>
          </cell>
          <cell r="G1496" t="str">
            <v>S</v>
          </cell>
          <cell r="H1496">
            <v>11</v>
          </cell>
          <cell r="I1496">
            <v>56</v>
          </cell>
          <cell r="J1496">
            <v>0</v>
          </cell>
          <cell r="K1496" t="str">
            <v>T</v>
          </cell>
          <cell r="L1496">
            <v>8</v>
          </cell>
          <cell r="M1496">
            <v>10</v>
          </cell>
        </row>
        <row r="1497">
          <cell r="B1497" t="str">
            <v>PALEMBANG</v>
          </cell>
          <cell r="C1497" t="str">
            <v>INDONESIA</v>
          </cell>
          <cell r="D1497">
            <v>2</v>
          </cell>
          <cell r="E1497">
            <v>59</v>
          </cell>
          <cell r="F1497">
            <v>0</v>
          </cell>
          <cell r="G1497" t="str">
            <v>S</v>
          </cell>
          <cell r="H1497">
            <v>104</v>
          </cell>
          <cell r="I1497">
            <v>47</v>
          </cell>
          <cell r="J1497">
            <v>0</v>
          </cell>
          <cell r="K1497" t="str">
            <v>T</v>
          </cell>
          <cell r="L1497">
            <v>7</v>
          </cell>
          <cell r="M1497">
            <v>10</v>
          </cell>
        </row>
        <row r="1498">
          <cell r="B1498" t="str">
            <v>PALERMO</v>
          </cell>
          <cell r="C1498" t="str">
            <v>ITALY</v>
          </cell>
          <cell r="D1498">
            <v>38</v>
          </cell>
          <cell r="E1498">
            <v>11</v>
          </cell>
          <cell r="F1498">
            <v>0</v>
          </cell>
          <cell r="G1498" t="str">
            <v>U</v>
          </cell>
          <cell r="H1498">
            <v>13</v>
          </cell>
          <cell r="I1498">
            <v>6</v>
          </cell>
          <cell r="J1498">
            <v>0</v>
          </cell>
          <cell r="K1498" t="str">
            <v>T</v>
          </cell>
          <cell r="L1498">
            <v>1</v>
          </cell>
          <cell r="M1498">
            <v>1</v>
          </cell>
        </row>
        <row r="1499">
          <cell r="B1499" t="str">
            <v>PALERMO</v>
          </cell>
          <cell r="C1499" t="str">
            <v>ITALY</v>
          </cell>
          <cell r="D1499">
            <v>38</v>
          </cell>
          <cell r="E1499">
            <v>8</v>
          </cell>
          <cell r="F1499">
            <v>0</v>
          </cell>
          <cell r="G1499" t="str">
            <v>U</v>
          </cell>
          <cell r="H1499">
            <v>13</v>
          </cell>
          <cell r="I1499">
            <v>23</v>
          </cell>
          <cell r="J1499">
            <v>0</v>
          </cell>
          <cell r="K1499" t="str">
            <v>T</v>
          </cell>
          <cell r="L1499">
            <v>1</v>
          </cell>
          <cell r="M1499">
            <v>1</v>
          </cell>
        </row>
        <row r="1500">
          <cell r="B1500" t="str">
            <v>PALM SPRINGS</v>
          </cell>
          <cell r="C1500" t="str">
            <v>USA (CA)</v>
          </cell>
          <cell r="D1500">
            <v>33</v>
          </cell>
          <cell r="E1500">
            <v>50</v>
          </cell>
          <cell r="F1500">
            <v>0</v>
          </cell>
          <cell r="G1500" t="str">
            <v>U</v>
          </cell>
          <cell r="H1500">
            <v>116</v>
          </cell>
          <cell r="I1500">
            <v>30</v>
          </cell>
          <cell r="J1500">
            <v>0</v>
          </cell>
          <cell r="K1500" t="str">
            <v>B</v>
          </cell>
          <cell r="L1500">
            <v>-8</v>
          </cell>
          <cell r="M1500">
            <v>1</v>
          </cell>
        </row>
        <row r="1501">
          <cell r="B1501" t="str">
            <v>PALMA MALLORCA</v>
          </cell>
          <cell r="C1501" t="str">
            <v>SPAIN</v>
          </cell>
          <cell r="D1501">
            <v>39</v>
          </cell>
          <cell r="E1501">
            <v>33</v>
          </cell>
          <cell r="F1501">
            <v>0</v>
          </cell>
          <cell r="G1501" t="str">
            <v>U</v>
          </cell>
          <cell r="H1501">
            <v>2</v>
          </cell>
          <cell r="I1501">
            <v>44</v>
          </cell>
          <cell r="J1501">
            <v>0</v>
          </cell>
          <cell r="K1501" t="str">
            <v>T</v>
          </cell>
          <cell r="L1501">
            <v>1</v>
          </cell>
          <cell r="M1501">
            <v>1</v>
          </cell>
        </row>
        <row r="1502">
          <cell r="B1502" t="str">
            <v>PALMDALE</v>
          </cell>
          <cell r="C1502" t="str">
            <v>USA (CA)</v>
          </cell>
          <cell r="D1502">
            <v>34</v>
          </cell>
          <cell r="E1502">
            <v>38</v>
          </cell>
          <cell r="F1502">
            <v>0</v>
          </cell>
          <cell r="G1502" t="str">
            <v>U</v>
          </cell>
          <cell r="H1502">
            <v>118</v>
          </cell>
          <cell r="I1502">
            <v>5</v>
          </cell>
          <cell r="J1502">
            <v>0</v>
          </cell>
          <cell r="K1502" t="str">
            <v>B</v>
          </cell>
          <cell r="L1502">
            <v>-8</v>
          </cell>
          <cell r="M1502">
            <v>1</v>
          </cell>
        </row>
        <row r="1503">
          <cell r="B1503" t="str">
            <v>PALOPO</v>
          </cell>
          <cell r="C1503" t="str">
            <v>INDONESIA</v>
          </cell>
          <cell r="D1503">
            <v>3</v>
          </cell>
          <cell r="E1503">
            <v>1</v>
          </cell>
          <cell r="F1503">
            <v>0</v>
          </cell>
          <cell r="G1503" t="str">
            <v>S</v>
          </cell>
          <cell r="H1503">
            <v>120</v>
          </cell>
          <cell r="I1503">
            <v>13</v>
          </cell>
          <cell r="J1503">
            <v>0</v>
          </cell>
          <cell r="K1503" t="str">
            <v>T</v>
          </cell>
          <cell r="L1503">
            <v>8</v>
          </cell>
          <cell r="M1503">
            <v>10</v>
          </cell>
        </row>
        <row r="1504">
          <cell r="B1504" t="str">
            <v>PALU</v>
          </cell>
          <cell r="C1504" t="str">
            <v>INDONESIA</v>
          </cell>
          <cell r="D1504">
            <v>0</v>
          </cell>
          <cell r="E1504">
            <v>50</v>
          </cell>
          <cell r="F1504">
            <v>0</v>
          </cell>
          <cell r="G1504" t="str">
            <v>S</v>
          </cell>
          <cell r="H1504">
            <v>119</v>
          </cell>
          <cell r="I1504">
            <v>54</v>
          </cell>
          <cell r="J1504">
            <v>0</v>
          </cell>
          <cell r="K1504" t="str">
            <v>T</v>
          </cell>
          <cell r="L1504">
            <v>8</v>
          </cell>
          <cell r="M1504">
            <v>10</v>
          </cell>
        </row>
        <row r="1505">
          <cell r="B1505" t="str">
            <v>PAMANUKAN</v>
          </cell>
          <cell r="C1505" t="str">
            <v>INDONESIA</v>
          </cell>
          <cell r="D1505">
            <v>6</v>
          </cell>
          <cell r="E1505">
            <v>18</v>
          </cell>
          <cell r="F1505">
            <v>0</v>
          </cell>
          <cell r="G1505" t="str">
            <v>S</v>
          </cell>
          <cell r="H1505">
            <v>107</v>
          </cell>
          <cell r="I1505">
            <v>50</v>
          </cell>
          <cell r="J1505">
            <v>0</v>
          </cell>
          <cell r="K1505" t="str">
            <v>T</v>
          </cell>
          <cell r="L1505">
            <v>7</v>
          </cell>
          <cell r="M1505">
            <v>10</v>
          </cell>
        </row>
        <row r="1506">
          <cell r="B1506" t="str">
            <v>PAMEKASAN</v>
          </cell>
          <cell r="C1506" t="str">
            <v>INDONESIA</v>
          </cell>
          <cell r="D1506">
            <v>7</v>
          </cell>
          <cell r="E1506">
            <v>9</v>
          </cell>
          <cell r="F1506">
            <v>0</v>
          </cell>
          <cell r="G1506" t="str">
            <v>S</v>
          </cell>
          <cell r="H1506">
            <v>113</v>
          </cell>
          <cell r="I1506">
            <v>30</v>
          </cell>
          <cell r="J1506">
            <v>0</v>
          </cell>
          <cell r="K1506" t="str">
            <v>T</v>
          </cell>
          <cell r="L1506">
            <v>7</v>
          </cell>
          <cell r="M1506">
            <v>10</v>
          </cell>
        </row>
        <row r="1507">
          <cell r="B1507" t="str">
            <v>PAMEUNGPEUK</v>
          </cell>
          <cell r="C1507" t="str">
            <v>INDONESIA</v>
          </cell>
          <cell r="D1507">
            <v>7</v>
          </cell>
          <cell r="E1507">
            <v>38</v>
          </cell>
          <cell r="F1507">
            <v>0</v>
          </cell>
          <cell r="G1507" t="str">
            <v>S</v>
          </cell>
          <cell r="H1507">
            <v>107</v>
          </cell>
          <cell r="I1507">
            <v>42</v>
          </cell>
          <cell r="J1507">
            <v>0</v>
          </cell>
          <cell r="K1507" t="str">
            <v>T</v>
          </cell>
          <cell r="L1507">
            <v>7</v>
          </cell>
          <cell r="M1507">
            <v>10</v>
          </cell>
        </row>
        <row r="1508">
          <cell r="B1508" t="str">
            <v>PAMPLONA</v>
          </cell>
          <cell r="C1508" t="str">
            <v>SPAIN</v>
          </cell>
          <cell r="D1508">
            <v>42</v>
          </cell>
          <cell r="E1508">
            <v>46</v>
          </cell>
          <cell r="F1508">
            <v>0</v>
          </cell>
          <cell r="G1508" t="str">
            <v>U</v>
          </cell>
          <cell r="H1508">
            <v>1</v>
          </cell>
          <cell r="I1508">
            <v>39</v>
          </cell>
          <cell r="J1508">
            <v>0</v>
          </cell>
          <cell r="K1508" t="str">
            <v>B</v>
          </cell>
          <cell r="L1508">
            <v>1</v>
          </cell>
          <cell r="M1508">
            <v>1</v>
          </cell>
        </row>
        <row r="1509">
          <cell r="B1509" t="str">
            <v>PANAMA CITY</v>
          </cell>
          <cell r="C1509" t="str">
            <v>PANAMA</v>
          </cell>
          <cell r="D1509">
            <v>9</v>
          </cell>
          <cell r="E1509">
            <v>4</v>
          </cell>
          <cell r="F1509">
            <v>0</v>
          </cell>
          <cell r="G1509" t="str">
            <v>U</v>
          </cell>
          <cell r="H1509">
            <v>79</v>
          </cell>
          <cell r="I1509">
            <v>23</v>
          </cell>
          <cell r="J1509">
            <v>0</v>
          </cell>
          <cell r="K1509" t="str">
            <v>B</v>
          </cell>
          <cell r="L1509">
            <v>-5</v>
          </cell>
          <cell r="M1509">
            <v>1</v>
          </cell>
        </row>
        <row r="1510">
          <cell r="B1510" t="str">
            <v>PANAMA CITY</v>
          </cell>
          <cell r="C1510" t="str">
            <v>USA (FL)</v>
          </cell>
          <cell r="D1510">
            <v>30</v>
          </cell>
          <cell r="E1510">
            <v>13</v>
          </cell>
          <cell r="F1510">
            <v>0</v>
          </cell>
          <cell r="G1510" t="str">
            <v>U</v>
          </cell>
          <cell r="H1510">
            <v>85</v>
          </cell>
          <cell r="I1510">
            <v>41</v>
          </cell>
          <cell r="J1510">
            <v>0</v>
          </cell>
          <cell r="K1510" t="str">
            <v>B</v>
          </cell>
          <cell r="L1510">
            <v>-5</v>
          </cell>
          <cell r="M1510">
            <v>1</v>
          </cell>
        </row>
        <row r="1511">
          <cell r="B1511" t="str">
            <v>PANDEGELANG</v>
          </cell>
          <cell r="C1511" t="str">
            <v>INDONESIA</v>
          </cell>
          <cell r="D1511">
            <v>6</v>
          </cell>
          <cell r="E1511">
            <v>19</v>
          </cell>
          <cell r="F1511">
            <v>0</v>
          </cell>
          <cell r="G1511" t="str">
            <v>S</v>
          </cell>
          <cell r="H1511">
            <v>106</v>
          </cell>
          <cell r="I1511">
            <v>6</v>
          </cell>
          <cell r="J1511">
            <v>0</v>
          </cell>
          <cell r="K1511" t="str">
            <v>T</v>
          </cell>
          <cell r="L1511">
            <v>7</v>
          </cell>
          <cell r="M1511">
            <v>10</v>
          </cell>
        </row>
        <row r="1512">
          <cell r="B1512" t="str">
            <v>PANGKAJENE</v>
          </cell>
          <cell r="C1512" t="str">
            <v>INDONESIA</v>
          </cell>
          <cell r="D1512">
            <v>4</v>
          </cell>
          <cell r="E1512">
            <v>50</v>
          </cell>
          <cell r="F1512">
            <v>0</v>
          </cell>
          <cell r="G1512" t="str">
            <v>S</v>
          </cell>
          <cell r="H1512">
            <v>119</v>
          </cell>
          <cell r="I1512">
            <v>34</v>
          </cell>
          <cell r="J1512">
            <v>0</v>
          </cell>
          <cell r="K1512" t="str">
            <v>T</v>
          </cell>
          <cell r="L1512">
            <v>8</v>
          </cell>
          <cell r="M1512">
            <v>10</v>
          </cell>
        </row>
        <row r="1513">
          <cell r="B1513" t="str">
            <v>PANGKAL PINANG</v>
          </cell>
          <cell r="C1513" t="str">
            <v>INDONESIA</v>
          </cell>
          <cell r="D1513">
            <v>2</v>
          </cell>
          <cell r="E1513">
            <v>7</v>
          </cell>
          <cell r="F1513">
            <v>0</v>
          </cell>
          <cell r="G1513" t="str">
            <v>S</v>
          </cell>
          <cell r="H1513">
            <v>106</v>
          </cell>
          <cell r="I1513">
            <v>10</v>
          </cell>
          <cell r="J1513">
            <v>0</v>
          </cell>
          <cell r="K1513" t="str">
            <v>T</v>
          </cell>
          <cell r="L1513">
            <v>7</v>
          </cell>
          <cell r="M1513">
            <v>10</v>
          </cell>
        </row>
        <row r="1514">
          <cell r="B1514" t="str">
            <v>PANGKALAN BUN</v>
          </cell>
          <cell r="C1514" t="str">
            <v>INDONESIA</v>
          </cell>
          <cell r="D1514">
            <v>2</v>
          </cell>
          <cell r="E1514">
            <v>40</v>
          </cell>
          <cell r="F1514">
            <v>0</v>
          </cell>
          <cell r="G1514" t="str">
            <v>S</v>
          </cell>
          <cell r="H1514">
            <v>111</v>
          </cell>
          <cell r="I1514">
            <v>45</v>
          </cell>
          <cell r="J1514">
            <v>0</v>
          </cell>
          <cell r="K1514" t="str">
            <v>T</v>
          </cell>
          <cell r="L1514">
            <v>8</v>
          </cell>
          <cell r="M1514">
            <v>10</v>
          </cell>
        </row>
        <row r="1515">
          <cell r="B1515" t="str">
            <v>PAPHOS</v>
          </cell>
          <cell r="C1515" t="str">
            <v>CYPRUS</v>
          </cell>
          <cell r="D1515">
            <v>34</v>
          </cell>
          <cell r="E1515">
            <v>43</v>
          </cell>
          <cell r="F1515">
            <v>0</v>
          </cell>
          <cell r="G1515" t="str">
            <v>U</v>
          </cell>
          <cell r="H1515">
            <v>32</v>
          </cell>
          <cell r="I1515">
            <v>29</v>
          </cell>
          <cell r="J1515">
            <v>0</v>
          </cell>
          <cell r="K1515" t="str">
            <v>T</v>
          </cell>
          <cell r="L1515">
            <v>2</v>
          </cell>
          <cell r="M1515">
            <v>1</v>
          </cell>
        </row>
        <row r="1516">
          <cell r="B1516" t="str">
            <v>PARAMARIBO</v>
          </cell>
          <cell r="C1516" t="str">
            <v>SURINAME</v>
          </cell>
          <cell r="D1516">
            <v>5</v>
          </cell>
          <cell r="E1516">
            <v>27</v>
          </cell>
          <cell r="F1516">
            <v>0</v>
          </cell>
          <cell r="G1516" t="str">
            <v>U</v>
          </cell>
          <cell r="H1516">
            <v>55</v>
          </cell>
          <cell r="I1516">
            <v>11</v>
          </cell>
          <cell r="J1516">
            <v>0</v>
          </cell>
          <cell r="K1516" t="str">
            <v>B</v>
          </cell>
          <cell r="L1516">
            <v>-3</v>
          </cell>
          <cell r="M1516">
            <v>1</v>
          </cell>
        </row>
        <row r="1517">
          <cell r="B1517" t="str">
            <v>PARANA</v>
          </cell>
          <cell r="C1517" t="str">
            <v>ARGENTINA</v>
          </cell>
          <cell r="D1517">
            <v>31</v>
          </cell>
          <cell r="E1517">
            <v>48</v>
          </cell>
          <cell r="F1517">
            <v>0</v>
          </cell>
          <cell r="G1517" t="str">
            <v>S</v>
          </cell>
          <cell r="H1517">
            <v>60</v>
          </cell>
          <cell r="I1517">
            <v>29</v>
          </cell>
          <cell r="J1517">
            <v>0</v>
          </cell>
          <cell r="K1517" t="str">
            <v>B</v>
          </cell>
          <cell r="L1517">
            <v>-3</v>
          </cell>
          <cell r="M1517">
            <v>1</v>
          </cell>
        </row>
        <row r="1518">
          <cell r="B1518" t="str">
            <v>PAREPARE</v>
          </cell>
          <cell r="C1518" t="str">
            <v>INDONESIA</v>
          </cell>
          <cell r="D1518">
            <v>4</v>
          </cell>
          <cell r="E1518">
            <v>1</v>
          </cell>
          <cell r="F1518">
            <v>0</v>
          </cell>
          <cell r="G1518" t="str">
            <v>S</v>
          </cell>
          <cell r="H1518">
            <v>119</v>
          </cell>
          <cell r="I1518">
            <v>40</v>
          </cell>
          <cell r="J1518">
            <v>0</v>
          </cell>
          <cell r="K1518" t="str">
            <v>T</v>
          </cell>
          <cell r="L1518">
            <v>8</v>
          </cell>
          <cell r="M1518">
            <v>10</v>
          </cell>
        </row>
        <row r="1519">
          <cell r="B1519" t="str">
            <v>PARIAMAN</v>
          </cell>
          <cell r="C1519" t="str">
            <v>INDONESIA</v>
          </cell>
          <cell r="D1519">
            <v>0</v>
          </cell>
          <cell r="E1519">
            <v>37</v>
          </cell>
          <cell r="F1519">
            <v>0</v>
          </cell>
          <cell r="G1519" t="str">
            <v>S</v>
          </cell>
          <cell r="H1519">
            <v>100</v>
          </cell>
          <cell r="I1519">
            <v>7</v>
          </cell>
          <cell r="J1519">
            <v>0</v>
          </cell>
          <cell r="K1519" t="str">
            <v>T</v>
          </cell>
          <cell r="L1519">
            <v>7</v>
          </cell>
          <cell r="M1519">
            <v>10</v>
          </cell>
        </row>
        <row r="1520">
          <cell r="B1520" t="str">
            <v>PARIS</v>
          </cell>
          <cell r="C1520" t="str">
            <v>FRANCE</v>
          </cell>
          <cell r="D1520">
            <v>49</v>
          </cell>
          <cell r="E1520">
            <v>1</v>
          </cell>
          <cell r="F1520">
            <v>0</v>
          </cell>
          <cell r="G1520" t="str">
            <v>U</v>
          </cell>
          <cell r="H1520">
            <v>2</v>
          </cell>
          <cell r="I1520">
            <v>33</v>
          </cell>
          <cell r="J1520">
            <v>0</v>
          </cell>
          <cell r="K1520" t="str">
            <v>T</v>
          </cell>
          <cell r="L1520">
            <v>1</v>
          </cell>
          <cell r="M1520">
            <v>1</v>
          </cell>
        </row>
        <row r="1521">
          <cell r="B1521" t="str">
            <v>PARIS</v>
          </cell>
          <cell r="C1521" t="str">
            <v>USA (TN)</v>
          </cell>
          <cell r="D1521">
            <v>36</v>
          </cell>
          <cell r="E1521">
            <v>20</v>
          </cell>
          <cell r="F1521">
            <v>0</v>
          </cell>
          <cell r="G1521" t="str">
            <v>U</v>
          </cell>
          <cell r="H1521">
            <v>88</v>
          </cell>
          <cell r="I1521">
            <v>23</v>
          </cell>
          <cell r="J1521">
            <v>0</v>
          </cell>
          <cell r="K1521" t="str">
            <v>B</v>
          </cell>
          <cell r="L1521">
            <v>-6</v>
          </cell>
          <cell r="M1521">
            <v>1</v>
          </cell>
        </row>
        <row r="1522">
          <cell r="B1522" t="str">
            <v>PARIS</v>
          </cell>
          <cell r="C1522" t="str">
            <v>USA (TX)</v>
          </cell>
          <cell r="D1522">
            <v>33</v>
          </cell>
          <cell r="E1522">
            <v>38</v>
          </cell>
          <cell r="F1522">
            <v>0</v>
          </cell>
          <cell r="G1522" t="str">
            <v>U</v>
          </cell>
          <cell r="H1522">
            <v>95</v>
          </cell>
          <cell r="I1522">
            <v>27</v>
          </cell>
          <cell r="J1522">
            <v>0</v>
          </cell>
          <cell r="K1522" t="str">
            <v>B</v>
          </cell>
          <cell r="L1522">
            <v>-6</v>
          </cell>
          <cell r="M1522">
            <v>1</v>
          </cell>
        </row>
        <row r="1523">
          <cell r="B1523" t="str">
            <v>PARKERSBURG</v>
          </cell>
          <cell r="C1523" t="str">
            <v>USA (WV)</v>
          </cell>
          <cell r="D1523">
            <v>39</v>
          </cell>
          <cell r="E1523">
            <v>21</v>
          </cell>
          <cell r="F1523">
            <v>0</v>
          </cell>
          <cell r="G1523" t="str">
            <v>U</v>
          </cell>
          <cell r="H1523">
            <v>81</v>
          </cell>
          <cell r="I1523">
            <v>26</v>
          </cell>
          <cell r="J1523">
            <v>0</v>
          </cell>
          <cell r="K1523" t="str">
            <v>B</v>
          </cell>
          <cell r="L1523">
            <v>-5</v>
          </cell>
          <cell r="M1523">
            <v>1</v>
          </cell>
        </row>
        <row r="1524">
          <cell r="B1524" t="str">
            <v>PARNAIBA</v>
          </cell>
          <cell r="C1524" t="str">
            <v>BRAZIL</v>
          </cell>
          <cell r="D1524">
            <v>2</v>
          </cell>
          <cell r="E1524">
            <v>54</v>
          </cell>
          <cell r="F1524">
            <v>0</v>
          </cell>
          <cell r="G1524" t="str">
            <v>S</v>
          </cell>
          <cell r="H1524">
            <v>41</v>
          </cell>
          <cell r="I1524">
            <v>44</v>
          </cell>
          <cell r="J1524">
            <v>0</v>
          </cell>
          <cell r="K1524" t="str">
            <v>B</v>
          </cell>
          <cell r="L1524">
            <v>-3</v>
          </cell>
          <cell r="M1524">
            <v>1</v>
          </cell>
        </row>
        <row r="1525">
          <cell r="B1525" t="str">
            <v>PASCAGOULA</v>
          </cell>
          <cell r="C1525" t="str">
            <v>USA (MS)</v>
          </cell>
          <cell r="D1525">
            <v>30</v>
          </cell>
          <cell r="E1525">
            <v>23</v>
          </cell>
          <cell r="F1525">
            <v>0</v>
          </cell>
          <cell r="G1525" t="str">
            <v>U</v>
          </cell>
          <cell r="H1525">
            <v>88</v>
          </cell>
          <cell r="I1525">
            <v>30</v>
          </cell>
          <cell r="J1525">
            <v>0</v>
          </cell>
          <cell r="K1525" t="str">
            <v>B</v>
          </cell>
          <cell r="L1525">
            <v>-6</v>
          </cell>
          <cell r="M1525">
            <v>1</v>
          </cell>
        </row>
        <row r="1526">
          <cell r="B1526" t="str">
            <v>PASIR PANGARAYAN</v>
          </cell>
          <cell r="C1526" t="str">
            <v>INDONESIA</v>
          </cell>
          <cell r="D1526">
            <v>0</v>
          </cell>
          <cell r="E1526">
            <v>53</v>
          </cell>
          <cell r="F1526">
            <v>0</v>
          </cell>
          <cell r="G1526" t="str">
            <v>U</v>
          </cell>
          <cell r="H1526">
            <v>100</v>
          </cell>
          <cell r="I1526">
            <v>17</v>
          </cell>
          <cell r="J1526">
            <v>0</v>
          </cell>
          <cell r="K1526" t="str">
            <v>T</v>
          </cell>
          <cell r="L1526">
            <v>7</v>
          </cell>
          <cell r="M1526">
            <v>10</v>
          </cell>
        </row>
        <row r="1527">
          <cell r="B1527" t="str">
            <v>PASO LIBRES</v>
          </cell>
          <cell r="C1527" t="str">
            <v>ARGENTINA</v>
          </cell>
          <cell r="D1527">
            <v>29</v>
          </cell>
          <cell r="E1527">
            <v>41</v>
          </cell>
          <cell r="F1527">
            <v>0</v>
          </cell>
          <cell r="G1527" t="str">
            <v>S</v>
          </cell>
          <cell r="H1527">
            <v>57</v>
          </cell>
          <cell r="I1527">
            <v>9</v>
          </cell>
          <cell r="J1527">
            <v>0</v>
          </cell>
          <cell r="K1527" t="str">
            <v>B</v>
          </cell>
          <cell r="L1527">
            <v>-3</v>
          </cell>
          <cell r="M1527">
            <v>1</v>
          </cell>
        </row>
        <row r="1528">
          <cell r="B1528" t="str">
            <v>PASO ROBLES</v>
          </cell>
          <cell r="C1528" t="str">
            <v>USA (CA)</v>
          </cell>
          <cell r="D1528">
            <v>35</v>
          </cell>
          <cell r="E1528">
            <v>40</v>
          </cell>
          <cell r="F1528">
            <v>0</v>
          </cell>
          <cell r="G1528" t="str">
            <v>U</v>
          </cell>
          <cell r="H1528">
            <v>120</v>
          </cell>
          <cell r="I1528">
            <v>38</v>
          </cell>
          <cell r="J1528">
            <v>0</v>
          </cell>
          <cell r="K1528" t="str">
            <v>B</v>
          </cell>
          <cell r="L1528">
            <v>-8</v>
          </cell>
          <cell r="M1528">
            <v>1</v>
          </cell>
        </row>
        <row r="1529">
          <cell r="B1529" t="str">
            <v>PASURUAN</v>
          </cell>
          <cell r="C1529" t="str">
            <v>INDONESIA</v>
          </cell>
          <cell r="D1529">
            <v>7</v>
          </cell>
          <cell r="E1529">
            <v>40</v>
          </cell>
          <cell r="F1529">
            <v>0</v>
          </cell>
          <cell r="G1529" t="str">
            <v>S</v>
          </cell>
          <cell r="H1529">
            <v>112</v>
          </cell>
          <cell r="I1529">
            <v>55</v>
          </cell>
          <cell r="J1529">
            <v>0</v>
          </cell>
          <cell r="K1529" t="str">
            <v>T</v>
          </cell>
          <cell r="L1529">
            <v>7</v>
          </cell>
          <cell r="M1529">
            <v>10</v>
          </cell>
        </row>
        <row r="1530">
          <cell r="B1530" t="str">
            <v>PATI</v>
          </cell>
          <cell r="C1530" t="str">
            <v>INDONESIA</v>
          </cell>
          <cell r="D1530">
            <v>6</v>
          </cell>
          <cell r="E1530">
            <v>38</v>
          </cell>
          <cell r="F1530">
            <v>0</v>
          </cell>
          <cell r="G1530" t="str">
            <v>S</v>
          </cell>
          <cell r="H1530">
            <v>111</v>
          </cell>
          <cell r="I1530">
            <v>3</v>
          </cell>
          <cell r="J1530">
            <v>0</v>
          </cell>
          <cell r="K1530" t="str">
            <v>T</v>
          </cell>
          <cell r="L1530">
            <v>7</v>
          </cell>
          <cell r="M1530">
            <v>10</v>
          </cell>
        </row>
        <row r="1531">
          <cell r="B1531" t="str">
            <v>PATUXENT RIVER</v>
          </cell>
          <cell r="C1531" t="str">
            <v>USA (MD)</v>
          </cell>
          <cell r="D1531">
            <v>38</v>
          </cell>
          <cell r="E1531">
            <v>17</v>
          </cell>
          <cell r="F1531">
            <v>0</v>
          </cell>
          <cell r="G1531" t="str">
            <v>U</v>
          </cell>
          <cell r="H1531">
            <v>76</v>
          </cell>
          <cell r="I1531">
            <v>25</v>
          </cell>
          <cell r="J1531">
            <v>0</v>
          </cell>
          <cell r="K1531" t="str">
            <v>B</v>
          </cell>
          <cell r="L1531">
            <v>-5</v>
          </cell>
          <cell r="M1531">
            <v>1</v>
          </cell>
        </row>
        <row r="1532">
          <cell r="B1532" t="str">
            <v>PAU</v>
          </cell>
          <cell r="C1532" t="str">
            <v>FRANCE</v>
          </cell>
          <cell r="D1532">
            <v>43</v>
          </cell>
          <cell r="E1532">
            <v>23</v>
          </cell>
          <cell r="F1532">
            <v>0</v>
          </cell>
          <cell r="G1532" t="str">
            <v>U</v>
          </cell>
          <cell r="H1532">
            <v>0</v>
          </cell>
          <cell r="I1532">
            <v>25</v>
          </cell>
          <cell r="J1532">
            <v>0</v>
          </cell>
          <cell r="K1532" t="str">
            <v>B</v>
          </cell>
          <cell r="L1532">
            <v>1</v>
          </cell>
          <cell r="M1532">
            <v>1</v>
          </cell>
        </row>
        <row r="1533">
          <cell r="B1533" t="str">
            <v>PAYAKUMBUH</v>
          </cell>
          <cell r="C1533" t="str">
            <v>INDONESIA</v>
          </cell>
          <cell r="D1533">
            <v>0</v>
          </cell>
          <cell r="E1533">
            <v>13</v>
          </cell>
          <cell r="F1533">
            <v>0</v>
          </cell>
          <cell r="G1533" t="str">
            <v>S</v>
          </cell>
          <cell r="H1533">
            <v>100</v>
          </cell>
          <cell r="I1533">
            <v>37</v>
          </cell>
          <cell r="J1533">
            <v>0</v>
          </cell>
          <cell r="K1533" t="str">
            <v>T</v>
          </cell>
          <cell r="L1533">
            <v>7</v>
          </cell>
          <cell r="M1533">
            <v>10</v>
          </cell>
        </row>
        <row r="1534">
          <cell r="B1534" t="str">
            <v>PEKALONGAN</v>
          </cell>
          <cell r="C1534" t="str">
            <v>INDONESIA</v>
          </cell>
          <cell r="D1534">
            <v>6</v>
          </cell>
          <cell r="E1534">
            <v>55</v>
          </cell>
          <cell r="F1534">
            <v>0</v>
          </cell>
          <cell r="G1534" t="str">
            <v>S</v>
          </cell>
          <cell r="H1534">
            <v>109</v>
          </cell>
          <cell r="I1534">
            <v>41</v>
          </cell>
          <cell r="J1534">
            <v>0</v>
          </cell>
          <cell r="K1534" t="str">
            <v>T</v>
          </cell>
          <cell r="L1534">
            <v>7</v>
          </cell>
          <cell r="M1534">
            <v>10</v>
          </cell>
        </row>
        <row r="1535">
          <cell r="B1535" t="str">
            <v>PEKANBARU</v>
          </cell>
          <cell r="C1535" t="str">
            <v>INDONESIA</v>
          </cell>
          <cell r="D1535">
            <v>0</v>
          </cell>
          <cell r="E1535">
            <v>30</v>
          </cell>
          <cell r="F1535">
            <v>0</v>
          </cell>
          <cell r="G1535" t="str">
            <v>U</v>
          </cell>
          <cell r="H1535">
            <v>101</v>
          </cell>
          <cell r="I1535">
            <v>28</v>
          </cell>
          <cell r="J1535">
            <v>0</v>
          </cell>
          <cell r="K1535" t="str">
            <v>T</v>
          </cell>
          <cell r="L1535">
            <v>7</v>
          </cell>
          <cell r="M1535">
            <v>10</v>
          </cell>
        </row>
        <row r="1536">
          <cell r="B1536" t="str">
            <v>PEKING</v>
          </cell>
          <cell r="C1536" t="str">
            <v>CHINA</v>
          </cell>
          <cell r="D1536">
            <v>39</v>
          </cell>
          <cell r="E1536">
            <v>55</v>
          </cell>
          <cell r="F1536">
            <v>0</v>
          </cell>
          <cell r="G1536" t="str">
            <v>U</v>
          </cell>
          <cell r="H1536">
            <v>116</v>
          </cell>
          <cell r="I1536">
            <v>25</v>
          </cell>
          <cell r="J1536">
            <v>0</v>
          </cell>
          <cell r="K1536" t="str">
            <v>T</v>
          </cell>
          <cell r="L1536">
            <v>8</v>
          </cell>
          <cell r="M1536">
            <v>1</v>
          </cell>
        </row>
        <row r="1537">
          <cell r="B1537" t="str">
            <v>PELABUHAN RATU</v>
          </cell>
          <cell r="C1537" t="str">
            <v>INDONESIA</v>
          </cell>
          <cell r="D1537">
            <v>7</v>
          </cell>
          <cell r="E1537">
            <v>3</v>
          </cell>
          <cell r="F1537">
            <v>0</v>
          </cell>
          <cell r="G1537" t="str">
            <v>S</v>
          </cell>
          <cell r="H1537">
            <v>106</v>
          </cell>
          <cell r="I1537">
            <v>25</v>
          </cell>
          <cell r="J1537">
            <v>0</v>
          </cell>
          <cell r="K1537" t="str">
            <v>T</v>
          </cell>
          <cell r="L1537">
            <v>7</v>
          </cell>
          <cell r="M1537">
            <v>10</v>
          </cell>
        </row>
        <row r="1538">
          <cell r="B1538" t="str">
            <v>PELLSTON</v>
          </cell>
          <cell r="C1538" t="str">
            <v>USA (MI)</v>
          </cell>
          <cell r="D1538">
            <v>45</v>
          </cell>
          <cell r="E1538">
            <v>34</v>
          </cell>
          <cell r="F1538">
            <v>0</v>
          </cell>
          <cell r="G1538" t="str">
            <v>U</v>
          </cell>
          <cell r="H1538">
            <v>84</v>
          </cell>
          <cell r="I1538">
            <v>48</v>
          </cell>
          <cell r="J1538">
            <v>0</v>
          </cell>
          <cell r="K1538" t="str">
            <v>B</v>
          </cell>
          <cell r="L1538">
            <v>-5</v>
          </cell>
          <cell r="M1538">
            <v>1</v>
          </cell>
        </row>
        <row r="1539">
          <cell r="B1539" t="str">
            <v>PELOTAS</v>
          </cell>
          <cell r="C1539" t="str">
            <v>BRAZIL</v>
          </cell>
          <cell r="D1539">
            <v>31</v>
          </cell>
          <cell r="E1539">
            <v>43</v>
          </cell>
          <cell r="F1539">
            <v>0</v>
          </cell>
          <cell r="G1539" t="str">
            <v>S</v>
          </cell>
          <cell r="H1539">
            <v>52</v>
          </cell>
          <cell r="I1539">
            <v>19</v>
          </cell>
          <cell r="J1539">
            <v>0</v>
          </cell>
          <cell r="K1539" t="str">
            <v>B</v>
          </cell>
          <cell r="L1539">
            <v>-3</v>
          </cell>
          <cell r="M1539">
            <v>1</v>
          </cell>
        </row>
        <row r="1540">
          <cell r="B1540" t="str">
            <v>PEMALANG</v>
          </cell>
          <cell r="C1540" t="str">
            <v>INDONESIA</v>
          </cell>
          <cell r="D1540">
            <v>6</v>
          </cell>
          <cell r="E1540">
            <v>55</v>
          </cell>
          <cell r="F1540">
            <v>0</v>
          </cell>
          <cell r="G1540" t="str">
            <v>S</v>
          </cell>
          <cell r="H1540">
            <v>109</v>
          </cell>
          <cell r="I1540">
            <v>24</v>
          </cell>
          <cell r="J1540">
            <v>0</v>
          </cell>
          <cell r="K1540" t="str">
            <v>T</v>
          </cell>
          <cell r="L1540">
            <v>7</v>
          </cell>
          <cell r="M1540">
            <v>10</v>
          </cell>
        </row>
        <row r="1541">
          <cell r="B1541" t="str">
            <v>PEMATANG SIANTAR</v>
          </cell>
          <cell r="C1541" t="str">
            <v>INDONESIA</v>
          </cell>
          <cell r="D1541">
            <v>2</v>
          </cell>
          <cell r="E1541">
            <v>58</v>
          </cell>
          <cell r="F1541">
            <v>0</v>
          </cell>
          <cell r="G1541" t="str">
            <v>U</v>
          </cell>
          <cell r="H1541">
            <v>99</v>
          </cell>
          <cell r="I1541">
            <v>2</v>
          </cell>
          <cell r="J1541">
            <v>0</v>
          </cell>
          <cell r="K1541" t="str">
            <v>T</v>
          </cell>
          <cell r="L1541">
            <v>7</v>
          </cell>
          <cell r="M1541">
            <v>10</v>
          </cell>
        </row>
        <row r="1542">
          <cell r="B1542" t="str">
            <v>PENANG</v>
          </cell>
          <cell r="C1542" t="str">
            <v>MALAYSIA</v>
          </cell>
          <cell r="D1542">
            <v>5</v>
          </cell>
          <cell r="E1542">
            <v>17</v>
          </cell>
          <cell r="F1542">
            <v>0</v>
          </cell>
          <cell r="G1542" t="str">
            <v>U</v>
          </cell>
          <cell r="H1542">
            <v>100</v>
          </cell>
          <cell r="I1542">
            <v>16</v>
          </cell>
          <cell r="J1542">
            <v>0</v>
          </cell>
          <cell r="K1542" t="str">
            <v>T</v>
          </cell>
          <cell r="L1542">
            <v>8</v>
          </cell>
          <cell r="M1542">
            <v>1</v>
          </cell>
        </row>
        <row r="1543">
          <cell r="B1543" t="str">
            <v>PENDLETON</v>
          </cell>
          <cell r="C1543" t="str">
            <v>USA (OR)</v>
          </cell>
          <cell r="D1543">
            <v>45</v>
          </cell>
          <cell r="E1543">
            <v>42</v>
          </cell>
          <cell r="F1543">
            <v>0</v>
          </cell>
          <cell r="G1543" t="str">
            <v>U</v>
          </cell>
          <cell r="H1543">
            <v>118</v>
          </cell>
          <cell r="I1543">
            <v>50</v>
          </cell>
          <cell r="J1543">
            <v>0</v>
          </cell>
          <cell r="K1543" t="str">
            <v>B</v>
          </cell>
          <cell r="L1543">
            <v>-8</v>
          </cell>
          <cell r="M1543">
            <v>1</v>
          </cell>
        </row>
        <row r="1544">
          <cell r="B1544" t="str">
            <v>PENGALENGAN</v>
          </cell>
          <cell r="C1544" t="str">
            <v>INDONESIA</v>
          </cell>
          <cell r="D1544">
            <v>7</v>
          </cell>
          <cell r="E1544">
            <v>13</v>
          </cell>
          <cell r="F1544">
            <v>0</v>
          </cell>
          <cell r="G1544" t="str">
            <v>S</v>
          </cell>
          <cell r="H1544">
            <v>107</v>
          </cell>
          <cell r="I1544">
            <v>31</v>
          </cell>
          <cell r="J1544">
            <v>0</v>
          </cell>
          <cell r="K1544" t="str">
            <v>T</v>
          </cell>
          <cell r="L1544">
            <v>7</v>
          </cell>
          <cell r="M1544">
            <v>10</v>
          </cell>
        </row>
        <row r="1545">
          <cell r="B1545" t="str">
            <v>PENSACOLA</v>
          </cell>
          <cell r="C1545" t="str">
            <v>USA (FL)</v>
          </cell>
          <cell r="D1545">
            <v>30</v>
          </cell>
          <cell r="E1545">
            <v>21</v>
          </cell>
          <cell r="F1545">
            <v>0</v>
          </cell>
          <cell r="G1545" t="str">
            <v>U</v>
          </cell>
          <cell r="H1545">
            <v>87</v>
          </cell>
          <cell r="I1545">
            <v>19</v>
          </cell>
          <cell r="J1545">
            <v>0</v>
          </cell>
          <cell r="K1545" t="str">
            <v>B</v>
          </cell>
          <cell r="L1545">
            <v>-5</v>
          </cell>
          <cell r="M1545">
            <v>1</v>
          </cell>
        </row>
        <row r="1546">
          <cell r="B1546" t="str">
            <v>PENTICTON</v>
          </cell>
          <cell r="C1546" t="str">
            <v>CANADA</v>
          </cell>
          <cell r="D1546">
            <v>49</v>
          </cell>
          <cell r="E1546">
            <v>28</v>
          </cell>
          <cell r="F1546">
            <v>0</v>
          </cell>
          <cell r="G1546" t="str">
            <v>U</v>
          </cell>
          <cell r="H1546">
            <v>119</v>
          </cell>
          <cell r="I1546">
            <v>36</v>
          </cell>
          <cell r="J1546">
            <v>0</v>
          </cell>
          <cell r="K1546" t="str">
            <v>B</v>
          </cell>
          <cell r="L1546">
            <v>-8</v>
          </cell>
          <cell r="M1546">
            <v>1</v>
          </cell>
        </row>
        <row r="1547">
          <cell r="B1547" t="str">
            <v>PEORIA</v>
          </cell>
          <cell r="C1547" t="str">
            <v>USA (IL)</v>
          </cell>
          <cell r="D1547">
            <v>40</v>
          </cell>
          <cell r="E1547">
            <v>40</v>
          </cell>
          <cell r="F1547">
            <v>0</v>
          </cell>
          <cell r="G1547" t="str">
            <v>U</v>
          </cell>
          <cell r="H1547">
            <v>89</v>
          </cell>
          <cell r="I1547">
            <v>41</v>
          </cell>
          <cell r="J1547">
            <v>0</v>
          </cell>
          <cell r="K1547" t="str">
            <v>B</v>
          </cell>
          <cell r="L1547">
            <v>-6</v>
          </cell>
          <cell r="M1547">
            <v>1</v>
          </cell>
        </row>
        <row r="1548">
          <cell r="B1548" t="str">
            <v>PEREIRA</v>
          </cell>
          <cell r="C1548" t="str">
            <v>COLOMBIA</v>
          </cell>
          <cell r="D1548">
            <v>4</v>
          </cell>
          <cell r="E1548">
            <v>49</v>
          </cell>
          <cell r="F1548">
            <v>0</v>
          </cell>
          <cell r="G1548" t="str">
            <v>U</v>
          </cell>
          <cell r="H1548">
            <v>75</v>
          </cell>
          <cell r="I1548">
            <v>45</v>
          </cell>
          <cell r="J1548">
            <v>0</v>
          </cell>
          <cell r="K1548" t="str">
            <v>B</v>
          </cell>
          <cell r="L1548">
            <v>-5</v>
          </cell>
          <cell r="M1548">
            <v>1</v>
          </cell>
        </row>
        <row r="1549">
          <cell r="B1549" t="str">
            <v>PERPIGNAN</v>
          </cell>
          <cell r="C1549" t="str">
            <v>FRANCE</v>
          </cell>
          <cell r="D1549">
            <v>42</v>
          </cell>
          <cell r="E1549">
            <v>44</v>
          </cell>
          <cell r="F1549">
            <v>0</v>
          </cell>
          <cell r="G1549" t="str">
            <v>U</v>
          </cell>
          <cell r="H1549">
            <v>2</v>
          </cell>
          <cell r="I1549">
            <v>52</v>
          </cell>
          <cell r="J1549">
            <v>0</v>
          </cell>
          <cell r="K1549" t="str">
            <v>T</v>
          </cell>
          <cell r="L1549">
            <v>1</v>
          </cell>
          <cell r="M1549">
            <v>1</v>
          </cell>
        </row>
        <row r="1550">
          <cell r="B1550" t="str">
            <v>PERTH</v>
          </cell>
          <cell r="C1550" t="str">
            <v>AUSTRALIA</v>
          </cell>
          <cell r="D1550">
            <v>31</v>
          </cell>
          <cell r="E1550">
            <v>56</v>
          </cell>
          <cell r="F1550">
            <v>0</v>
          </cell>
          <cell r="G1550" t="str">
            <v>S</v>
          </cell>
          <cell r="H1550">
            <v>115</v>
          </cell>
          <cell r="I1550">
            <v>58</v>
          </cell>
          <cell r="J1550">
            <v>0</v>
          </cell>
          <cell r="K1550" t="str">
            <v>T</v>
          </cell>
          <cell r="L1550">
            <v>8</v>
          </cell>
          <cell r="M1550">
            <v>1</v>
          </cell>
        </row>
        <row r="1551">
          <cell r="B1551" t="str">
            <v>PERU</v>
          </cell>
          <cell r="C1551" t="str">
            <v>USA (IN)</v>
          </cell>
          <cell r="D1551">
            <v>40</v>
          </cell>
          <cell r="E1551">
            <v>39</v>
          </cell>
          <cell r="F1551">
            <v>0</v>
          </cell>
          <cell r="G1551" t="str">
            <v>U</v>
          </cell>
          <cell r="H1551">
            <v>86</v>
          </cell>
          <cell r="I1551">
            <v>9</v>
          </cell>
          <cell r="J1551">
            <v>0</v>
          </cell>
          <cell r="K1551" t="str">
            <v>B</v>
          </cell>
          <cell r="L1551">
            <v>-5</v>
          </cell>
          <cell r="M1551">
            <v>1</v>
          </cell>
        </row>
        <row r="1552">
          <cell r="B1552" t="str">
            <v>PESCARA</v>
          </cell>
          <cell r="C1552" t="str">
            <v>ITALY</v>
          </cell>
          <cell r="D1552">
            <v>42</v>
          </cell>
          <cell r="E1552">
            <v>26</v>
          </cell>
          <cell r="F1552">
            <v>0</v>
          </cell>
          <cell r="G1552" t="str">
            <v>U</v>
          </cell>
          <cell r="H1552">
            <v>14</v>
          </cell>
          <cell r="I1552">
            <v>11</v>
          </cell>
          <cell r="J1552">
            <v>0</v>
          </cell>
          <cell r="K1552" t="str">
            <v>T</v>
          </cell>
          <cell r="L1552">
            <v>1</v>
          </cell>
          <cell r="M1552">
            <v>1</v>
          </cell>
        </row>
        <row r="1553">
          <cell r="B1553" t="str">
            <v>PESHAWAR</v>
          </cell>
          <cell r="C1553" t="str">
            <v>PAKISTAN</v>
          </cell>
          <cell r="D1553">
            <v>33</v>
          </cell>
          <cell r="E1553">
            <v>60</v>
          </cell>
          <cell r="F1553">
            <v>0</v>
          </cell>
          <cell r="G1553" t="str">
            <v>U</v>
          </cell>
          <cell r="H1553">
            <v>71</v>
          </cell>
          <cell r="I1553">
            <v>31</v>
          </cell>
          <cell r="J1553">
            <v>0</v>
          </cell>
          <cell r="K1553" t="str">
            <v>T</v>
          </cell>
          <cell r="L1553">
            <v>5</v>
          </cell>
          <cell r="M1553">
            <v>1</v>
          </cell>
        </row>
        <row r="1554">
          <cell r="B1554" t="str">
            <v>PHILADELPHIA</v>
          </cell>
          <cell r="C1554" t="str">
            <v>USA (PA)</v>
          </cell>
          <cell r="D1554">
            <v>40</v>
          </cell>
          <cell r="E1554">
            <v>5</v>
          </cell>
          <cell r="F1554">
            <v>0</v>
          </cell>
          <cell r="G1554" t="str">
            <v>U</v>
          </cell>
          <cell r="H1554">
            <v>75</v>
          </cell>
          <cell r="I1554">
            <v>1</v>
          </cell>
          <cell r="J1554">
            <v>0</v>
          </cell>
          <cell r="K1554" t="str">
            <v>B</v>
          </cell>
          <cell r="L1554">
            <v>-5</v>
          </cell>
          <cell r="M1554">
            <v>1</v>
          </cell>
        </row>
        <row r="1555">
          <cell r="B1555" t="str">
            <v>PHITSANULOK</v>
          </cell>
          <cell r="C1555" t="str">
            <v>THAILAND</v>
          </cell>
          <cell r="D1555">
            <v>16</v>
          </cell>
          <cell r="E1555">
            <v>47</v>
          </cell>
          <cell r="F1555">
            <v>0</v>
          </cell>
          <cell r="G1555" t="str">
            <v>U</v>
          </cell>
          <cell r="H1555">
            <v>100</v>
          </cell>
          <cell r="I1555">
            <v>17</v>
          </cell>
          <cell r="J1555">
            <v>0</v>
          </cell>
          <cell r="K1555" t="str">
            <v>T</v>
          </cell>
          <cell r="L1555">
            <v>7</v>
          </cell>
          <cell r="M1555">
            <v>1</v>
          </cell>
        </row>
        <row r="1556">
          <cell r="B1556" t="str">
            <v>PHNOM PENH</v>
          </cell>
          <cell r="C1556" t="str">
            <v>CAMBODIA</v>
          </cell>
          <cell r="D1556">
            <v>11</v>
          </cell>
          <cell r="E1556">
            <v>33</v>
          </cell>
          <cell r="F1556">
            <v>0</v>
          </cell>
          <cell r="G1556" t="str">
            <v>U</v>
          </cell>
          <cell r="H1556">
            <v>104</v>
          </cell>
          <cell r="I1556">
            <v>51</v>
          </cell>
          <cell r="J1556">
            <v>0</v>
          </cell>
          <cell r="K1556" t="str">
            <v>T</v>
          </cell>
          <cell r="L1556">
            <v>7</v>
          </cell>
          <cell r="M1556">
            <v>1</v>
          </cell>
        </row>
        <row r="1557">
          <cell r="B1557" t="str">
            <v>PHOENIX</v>
          </cell>
          <cell r="C1557" t="str">
            <v>USA (AZ)</v>
          </cell>
          <cell r="D1557">
            <v>33</v>
          </cell>
          <cell r="E1557">
            <v>32</v>
          </cell>
          <cell r="F1557">
            <v>0</v>
          </cell>
          <cell r="G1557" t="str">
            <v>U</v>
          </cell>
          <cell r="H1557">
            <v>112</v>
          </cell>
          <cell r="I1557">
            <v>23</v>
          </cell>
          <cell r="J1557">
            <v>0</v>
          </cell>
          <cell r="K1557" t="str">
            <v>B</v>
          </cell>
          <cell r="L1557">
            <v>-7</v>
          </cell>
          <cell r="M1557">
            <v>1</v>
          </cell>
        </row>
        <row r="1558">
          <cell r="B1558" t="str">
            <v>PHUKET</v>
          </cell>
          <cell r="C1558" t="str">
            <v>THAILAND</v>
          </cell>
          <cell r="D1558">
            <v>8</v>
          </cell>
          <cell r="E1558">
            <v>7</v>
          </cell>
          <cell r="F1558">
            <v>0</v>
          </cell>
          <cell r="G1558" t="str">
            <v>U</v>
          </cell>
          <cell r="H1558">
            <v>98</v>
          </cell>
          <cell r="I1558">
            <v>19</v>
          </cell>
          <cell r="J1558">
            <v>0</v>
          </cell>
          <cell r="K1558" t="str">
            <v>T</v>
          </cell>
          <cell r="L1558">
            <v>7</v>
          </cell>
          <cell r="M1558">
            <v>1</v>
          </cell>
        </row>
        <row r="1559">
          <cell r="B1559" t="str">
            <v>PIERRE</v>
          </cell>
          <cell r="C1559" t="str">
            <v>USA (SD)</v>
          </cell>
          <cell r="D1559">
            <v>44</v>
          </cell>
          <cell r="E1559">
            <v>23</v>
          </cell>
          <cell r="F1559">
            <v>0</v>
          </cell>
          <cell r="G1559" t="str">
            <v>U</v>
          </cell>
          <cell r="H1559">
            <v>100</v>
          </cell>
          <cell r="I1559">
            <v>17</v>
          </cell>
          <cell r="J1559">
            <v>0</v>
          </cell>
          <cell r="K1559" t="str">
            <v>B</v>
          </cell>
          <cell r="L1559">
            <v>-6</v>
          </cell>
          <cell r="M1559">
            <v>1</v>
          </cell>
        </row>
        <row r="1560">
          <cell r="B1560" t="str">
            <v>PIETERSBURG</v>
          </cell>
          <cell r="C1560" t="str">
            <v>SOUTH AFRICA</v>
          </cell>
          <cell r="D1560">
            <v>23</v>
          </cell>
          <cell r="E1560">
            <v>51</v>
          </cell>
          <cell r="F1560">
            <v>0</v>
          </cell>
          <cell r="G1560" t="str">
            <v>S</v>
          </cell>
          <cell r="H1560">
            <v>29</v>
          </cell>
          <cell r="I1560">
            <v>27</v>
          </cell>
          <cell r="J1560">
            <v>0</v>
          </cell>
          <cell r="K1560" t="str">
            <v>T</v>
          </cell>
          <cell r="L1560">
            <v>2</v>
          </cell>
          <cell r="M1560">
            <v>1</v>
          </cell>
        </row>
        <row r="1561">
          <cell r="B1561" t="str">
            <v>PINE BLUFF</v>
          </cell>
          <cell r="C1561" t="str">
            <v>USA (AR)</v>
          </cell>
          <cell r="D1561">
            <v>34</v>
          </cell>
          <cell r="E1561">
            <v>11</v>
          </cell>
          <cell r="F1561">
            <v>0</v>
          </cell>
          <cell r="G1561" t="str">
            <v>U</v>
          </cell>
          <cell r="H1561">
            <v>91</v>
          </cell>
          <cell r="I1561">
            <v>56</v>
          </cell>
          <cell r="J1561">
            <v>0</v>
          </cell>
          <cell r="K1561" t="str">
            <v>B</v>
          </cell>
          <cell r="L1561">
            <v>-6</v>
          </cell>
          <cell r="M1561">
            <v>1</v>
          </cell>
        </row>
        <row r="1562">
          <cell r="B1562" t="str">
            <v>PINEHURST</v>
          </cell>
          <cell r="C1562" t="str">
            <v>USA (NC)</v>
          </cell>
          <cell r="D1562">
            <v>35</v>
          </cell>
          <cell r="E1562">
            <v>11</v>
          </cell>
          <cell r="F1562">
            <v>0</v>
          </cell>
          <cell r="G1562" t="str">
            <v>U</v>
          </cell>
          <cell r="H1562">
            <v>79</v>
          </cell>
          <cell r="I1562">
            <v>35</v>
          </cell>
          <cell r="J1562">
            <v>0</v>
          </cell>
          <cell r="K1562" t="str">
            <v>B</v>
          </cell>
          <cell r="L1562">
            <v>-5</v>
          </cell>
          <cell r="M1562">
            <v>1</v>
          </cell>
        </row>
        <row r="1563">
          <cell r="B1563" t="str">
            <v>PINRANG</v>
          </cell>
          <cell r="C1563" t="str">
            <v>INDONESIA</v>
          </cell>
          <cell r="D1563">
            <v>3</v>
          </cell>
          <cell r="E1563">
            <v>47</v>
          </cell>
          <cell r="F1563">
            <v>0</v>
          </cell>
          <cell r="G1563" t="str">
            <v>S</v>
          </cell>
          <cell r="H1563">
            <v>119</v>
          </cell>
          <cell r="I1563">
            <v>40</v>
          </cell>
          <cell r="J1563">
            <v>0</v>
          </cell>
          <cell r="K1563" t="str">
            <v>T</v>
          </cell>
          <cell r="L1563">
            <v>8</v>
          </cell>
          <cell r="M1563">
            <v>10</v>
          </cell>
        </row>
        <row r="1564">
          <cell r="B1564" t="str">
            <v>PISA</v>
          </cell>
          <cell r="C1564" t="str">
            <v>ITALY</v>
          </cell>
          <cell r="D1564">
            <v>43</v>
          </cell>
          <cell r="E1564">
            <v>41</v>
          </cell>
          <cell r="F1564">
            <v>0</v>
          </cell>
          <cell r="G1564" t="str">
            <v>U</v>
          </cell>
          <cell r="H1564">
            <v>10</v>
          </cell>
          <cell r="I1564">
            <v>24</v>
          </cell>
          <cell r="J1564">
            <v>0</v>
          </cell>
          <cell r="K1564" t="str">
            <v>T</v>
          </cell>
          <cell r="L1564">
            <v>1</v>
          </cell>
          <cell r="M1564">
            <v>1</v>
          </cell>
        </row>
        <row r="1565">
          <cell r="B1565" t="str">
            <v>PITSANULOK</v>
          </cell>
          <cell r="C1565" t="str">
            <v>THAILAND</v>
          </cell>
          <cell r="D1565">
            <v>16</v>
          </cell>
          <cell r="E1565">
            <v>50</v>
          </cell>
          <cell r="F1565">
            <v>0</v>
          </cell>
          <cell r="G1565" t="str">
            <v>U</v>
          </cell>
          <cell r="H1565">
            <v>100</v>
          </cell>
          <cell r="I1565">
            <v>12</v>
          </cell>
          <cell r="J1565">
            <v>0</v>
          </cell>
          <cell r="K1565" t="str">
            <v>T</v>
          </cell>
          <cell r="L1565">
            <v>7</v>
          </cell>
          <cell r="M1565">
            <v>1</v>
          </cell>
        </row>
        <row r="1566">
          <cell r="B1566" t="str">
            <v>PITTSBURG</v>
          </cell>
          <cell r="C1566" t="str">
            <v>USA (KS)</v>
          </cell>
          <cell r="D1566">
            <v>37</v>
          </cell>
          <cell r="E1566">
            <v>27</v>
          </cell>
          <cell r="F1566">
            <v>0</v>
          </cell>
          <cell r="G1566" t="str">
            <v>U</v>
          </cell>
          <cell r="H1566">
            <v>94</v>
          </cell>
          <cell r="I1566">
            <v>44</v>
          </cell>
          <cell r="J1566">
            <v>0</v>
          </cell>
          <cell r="K1566" t="str">
            <v>B</v>
          </cell>
          <cell r="L1566">
            <v>-6</v>
          </cell>
          <cell r="M1566">
            <v>1</v>
          </cell>
        </row>
        <row r="1567">
          <cell r="B1567" t="str">
            <v>PITTSBURGH</v>
          </cell>
          <cell r="C1567" t="str">
            <v>USA (PA)</v>
          </cell>
          <cell r="D1567">
            <v>40</v>
          </cell>
          <cell r="E1567">
            <v>30</v>
          </cell>
          <cell r="F1567">
            <v>0</v>
          </cell>
          <cell r="G1567" t="str">
            <v>U</v>
          </cell>
          <cell r="H1567">
            <v>80</v>
          </cell>
          <cell r="I1567">
            <v>14</v>
          </cell>
          <cell r="J1567">
            <v>0</v>
          </cell>
          <cell r="K1567" t="str">
            <v>B</v>
          </cell>
          <cell r="L1567">
            <v>-5</v>
          </cell>
          <cell r="M1567">
            <v>1</v>
          </cell>
        </row>
        <row r="1568">
          <cell r="B1568" t="str">
            <v>PITTSFIELD</v>
          </cell>
          <cell r="C1568" t="str">
            <v>USA (MA)</v>
          </cell>
          <cell r="D1568">
            <v>42</v>
          </cell>
          <cell r="E1568">
            <v>26</v>
          </cell>
          <cell r="F1568">
            <v>0</v>
          </cell>
          <cell r="G1568" t="str">
            <v>U</v>
          </cell>
          <cell r="H1568">
            <v>73</v>
          </cell>
          <cell r="I1568">
            <v>18</v>
          </cell>
          <cell r="J1568">
            <v>0</v>
          </cell>
          <cell r="K1568" t="str">
            <v>B</v>
          </cell>
          <cell r="L1568">
            <v>-5</v>
          </cell>
          <cell r="M1568">
            <v>1</v>
          </cell>
        </row>
        <row r="1569">
          <cell r="B1569" t="str">
            <v>PIURA</v>
          </cell>
          <cell r="C1569" t="str">
            <v>PERU</v>
          </cell>
          <cell r="D1569">
            <v>5</v>
          </cell>
          <cell r="E1569">
            <v>12</v>
          </cell>
          <cell r="F1569">
            <v>0</v>
          </cell>
          <cell r="G1569" t="str">
            <v>S</v>
          </cell>
          <cell r="H1569">
            <v>80</v>
          </cell>
          <cell r="I1569">
            <v>37</v>
          </cell>
          <cell r="J1569">
            <v>0</v>
          </cell>
          <cell r="K1569" t="str">
            <v>B</v>
          </cell>
          <cell r="L1569">
            <v>-5</v>
          </cell>
          <cell r="M1569">
            <v>1</v>
          </cell>
        </row>
        <row r="1570">
          <cell r="B1570" t="str">
            <v>PLAINVIEW</v>
          </cell>
          <cell r="C1570" t="str">
            <v>USA (TX)</v>
          </cell>
          <cell r="D1570">
            <v>34</v>
          </cell>
          <cell r="E1570">
            <v>10</v>
          </cell>
          <cell r="F1570">
            <v>0</v>
          </cell>
          <cell r="G1570" t="str">
            <v>U</v>
          </cell>
          <cell r="H1570">
            <v>101</v>
          </cell>
          <cell r="I1570">
            <v>43</v>
          </cell>
          <cell r="J1570">
            <v>0</v>
          </cell>
          <cell r="K1570" t="str">
            <v>B</v>
          </cell>
          <cell r="L1570">
            <v>-6</v>
          </cell>
          <cell r="M1570">
            <v>1</v>
          </cell>
        </row>
        <row r="1571">
          <cell r="B1571" t="str">
            <v>PLATTSBURGH</v>
          </cell>
          <cell r="C1571" t="str">
            <v>USA (NY)</v>
          </cell>
          <cell r="D1571">
            <v>44</v>
          </cell>
          <cell r="E1571">
            <v>39</v>
          </cell>
          <cell r="F1571">
            <v>0</v>
          </cell>
          <cell r="G1571" t="str">
            <v>U</v>
          </cell>
          <cell r="H1571">
            <v>73</v>
          </cell>
          <cell r="I1571">
            <v>28</v>
          </cell>
          <cell r="J1571">
            <v>0</v>
          </cell>
          <cell r="K1571" t="str">
            <v>B</v>
          </cell>
          <cell r="L1571">
            <v>-5</v>
          </cell>
          <cell r="M1571">
            <v>1</v>
          </cell>
        </row>
        <row r="1572">
          <cell r="B1572" t="str">
            <v>POCATELLO</v>
          </cell>
          <cell r="C1572" t="str">
            <v>USA (ID)</v>
          </cell>
          <cell r="D1572">
            <v>42</v>
          </cell>
          <cell r="E1572">
            <v>55</v>
          </cell>
          <cell r="F1572">
            <v>0</v>
          </cell>
          <cell r="G1572" t="str">
            <v>U</v>
          </cell>
          <cell r="H1572">
            <v>112</v>
          </cell>
          <cell r="I1572">
            <v>36</v>
          </cell>
          <cell r="J1572">
            <v>0</v>
          </cell>
          <cell r="K1572" t="str">
            <v>B</v>
          </cell>
          <cell r="L1572">
            <v>-7</v>
          </cell>
          <cell r="M1572">
            <v>1</v>
          </cell>
        </row>
        <row r="1573">
          <cell r="B1573" t="str">
            <v>POINTE NOIRE</v>
          </cell>
          <cell r="C1573" t="str">
            <v>CONGO</v>
          </cell>
          <cell r="D1573">
            <v>4</v>
          </cell>
          <cell r="E1573">
            <v>49</v>
          </cell>
          <cell r="F1573">
            <v>0</v>
          </cell>
          <cell r="G1573" t="str">
            <v>S</v>
          </cell>
          <cell r="H1573">
            <v>11</v>
          </cell>
          <cell r="I1573">
            <v>53</v>
          </cell>
          <cell r="J1573">
            <v>0</v>
          </cell>
          <cell r="K1573" t="str">
            <v>T</v>
          </cell>
          <cell r="L1573">
            <v>1</v>
          </cell>
          <cell r="M1573">
            <v>1</v>
          </cell>
        </row>
        <row r="1574">
          <cell r="B1574" t="str">
            <v>POITIERS</v>
          </cell>
          <cell r="C1574" t="str">
            <v>FRANCE</v>
          </cell>
          <cell r="D1574">
            <v>46</v>
          </cell>
          <cell r="E1574">
            <v>36</v>
          </cell>
          <cell r="F1574">
            <v>0</v>
          </cell>
          <cell r="G1574" t="str">
            <v>U</v>
          </cell>
          <cell r="H1574">
            <v>0</v>
          </cell>
          <cell r="I1574">
            <v>18</v>
          </cell>
          <cell r="J1574">
            <v>0</v>
          </cell>
          <cell r="K1574" t="str">
            <v>T</v>
          </cell>
          <cell r="L1574">
            <v>1</v>
          </cell>
          <cell r="M1574">
            <v>1</v>
          </cell>
        </row>
        <row r="1575">
          <cell r="B1575" t="str">
            <v>POLEWALI</v>
          </cell>
          <cell r="C1575" t="str">
            <v>INDONESIA</v>
          </cell>
          <cell r="D1575">
            <v>3</v>
          </cell>
          <cell r="E1575">
            <v>25</v>
          </cell>
          <cell r="F1575">
            <v>0</v>
          </cell>
          <cell r="G1575" t="str">
            <v>S</v>
          </cell>
          <cell r="H1575">
            <v>119</v>
          </cell>
          <cell r="I1575">
            <v>22</v>
          </cell>
          <cell r="J1575">
            <v>0</v>
          </cell>
          <cell r="K1575" t="str">
            <v>T</v>
          </cell>
          <cell r="L1575">
            <v>8</v>
          </cell>
          <cell r="M1575">
            <v>10</v>
          </cell>
        </row>
        <row r="1576">
          <cell r="B1576" t="str">
            <v>PONCA CITY</v>
          </cell>
          <cell r="C1576" t="str">
            <v>USA (OK)</v>
          </cell>
          <cell r="D1576">
            <v>36</v>
          </cell>
          <cell r="E1576">
            <v>44</v>
          </cell>
          <cell r="F1576">
            <v>0</v>
          </cell>
          <cell r="G1576" t="str">
            <v>U</v>
          </cell>
          <cell r="H1576">
            <v>97</v>
          </cell>
          <cell r="I1576">
            <v>6</v>
          </cell>
          <cell r="J1576">
            <v>0</v>
          </cell>
          <cell r="K1576" t="str">
            <v>B</v>
          </cell>
          <cell r="L1576">
            <v>-6</v>
          </cell>
          <cell r="M1576">
            <v>1</v>
          </cell>
        </row>
        <row r="1577">
          <cell r="B1577" t="str">
            <v>PONOROGO</v>
          </cell>
          <cell r="C1577" t="str">
            <v>INDONESIA</v>
          </cell>
          <cell r="D1577">
            <v>7</v>
          </cell>
          <cell r="E1577">
            <v>53</v>
          </cell>
          <cell r="F1577">
            <v>0</v>
          </cell>
          <cell r="G1577" t="str">
            <v>S</v>
          </cell>
          <cell r="H1577">
            <v>111</v>
          </cell>
          <cell r="I1577">
            <v>29</v>
          </cell>
          <cell r="J1577">
            <v>0</v>
          </cell>
          <cell r="K1577" t="str">
            <v>T</v>
          </cell>
          <cell r="L1577">
            <v>7</v>
          </cell>
          <cell r="M1577">
            <v>10</v>
          </cell>
        </row>
        <row r="1578">
          <cell r="B1578" t="str">
            <v>PONTA PORA</v>
          </cell>
          <cell r="C1578" t="str">
            <v>BRAZIL</v>
          </cell>
          <cell r="D1578">
            <v>22</v>
          </cell>
          <cell r="E1578">
            <v>32</v>
          </cell>
          <cell r="F1578">
            <v>0</v>
          </cell>
          <cell r="G1578" t="str">
            <v>S</v>
          </cell>
          <cell r="H1578">
            <v>55</v>
          </cell>
          <cell r="I1578">
            <v>42</v>
          </cell>
          <cell r="J1578">
            <v>0</v>
          </cell>
          <cell r="K1578" t="str">
            <v>B</v>
          </cell>
          <cell r="L1578">
            <v>-3</v>
          </cell>
          <cell r="M1578">
            <v>1</v>
          </cell>
        </row>
        <row r="1579">
          <cell r="B1579" t="str">
            <v>PONTIAC</v>
          </cell>
          <cell r="C1579" t="str">
            <v>USA (MI)</v>
          </cell>
          <cell r="D1579">
            <v>42</v>
          </cell>
          <cell r="E1579">
            <v>40</v>
          </cell>
          <cell r="F1579">
            <v>0</v>
          </cell>
          <cell r="G1579" t="str">
            <v>U</v>
          </cell>
          <cell r="H1579">
            <v>83</v>
          </cell>
          <cell r="I1579">
            <v>25</v>
          </cell>
          <cell r="J1579">
            <v>0</v>
          </cell>
          <cell r="K1579" t="str">
            <v>B</v>
          </cell>
          <cell r="L1579">
            <v>-5</v>
          </cell>
          <cell r="M1579">
            <v>1</v>
          </cell>
        </row>
        <row r="1580">
          <cell r="B1580" t="str">
            <v>PONTIANAK</v>
          </cell>
          <cell r="C1580" t="str">
            <v>INDONESIA</v>
          </cell>
          <cell r="D1580">
            <v>0</v>
          </cell>
          <cell r="E1580">
            <v>5</v>
          </cell>
          <cell r="F1580">
            <v>0</v>
          </cell>
          <cell r="G1580" t="str">
            <v>S</v>
          </cell>
          <cell r="H1580">
            <v>109</v>
          </cell>
          <cell r="I1580">
            <v>22</v>
          </cell>
          <cell r="J1580">
            <v>0</v>
          </cell>
          <cell r="K1580" t="str">
            <v>T</v>
          </cell>
          <cell r="L1580">
            <v>8</v>
          </cell>
          <cell r="M1580">
            <v>10</v>
          </cell>
        </row>
        <row r="1581">
          <cell r="B1581" t="str">
            <v>PORI</v>
          </cell>
          <cell r="C1581" t="str">
            <v>FINLAND</v>
          </cell>
          <cell r="D1581">
            <v>61</v>
          </cell>
          <cell r="E1581">
            <v>28</v>
          </cell>
          <cell r="F1581">
            <v>0</v>
          </cell>
          <cell r="G1581" t="str">
            <v>U</v>
          </cell>
          <cell r="H1581">
            <v>21</v>
          </cell>
          <cell r="I1581">
            <v>48</v>
          </cell>
          <cell r="J1581">
            <v>0</v>
          </cell>
          <cell r="K1581" t="str">
            <v>T</v>
          </cell>
          <cell r="L1581">
            <v>2</v>
          </cell>
          <cell r="M1581">
            <v>1</v>
          </cell>
        </row>
        <row r="1582">
          <cell r="B1582" t="str">
            <v>PORLAMAR</v>
          </cell>
          <cell r="C1582" t="str">
            <v>VENEZUELA</v>
          </cell>
          <cell r="D1582">
            <v>10</v>
          </cell>
          <cell r="E1582">
            <v>58</v>
          </cell>
          <cell r="F1582">
            <v>0</v>
          </cell>
          <cell r="G1582" t="str">
            <v>U</v>
          </cell>
          <cell r="H1582">
            <v>63</v>
          </cell>
          <cell r="I1582">
            <v>50</v>
          </cell>
          <cell r="J1582">
            <v>0</v>
          </cell>
          <cell r="K1582" t="str">
            <v>B</v>
          </cell>
          <cell r="L1582">
            <v>-4</v>
          </cell>
          <cell r="M1582">
            <v>1</v>
          </cell>
        </row>
        <row r="1583">
          <cell r="B1583" t="str">
            <v>PORT ANGELES</v>
          </cell>
          <cell r="C1583" t="str">
            <v>USA (WA)</v>
          </cell>
          <cell r="D1583">
            <v>48</v>
          </cell>
          <cell r="E1583">
            <v>7</v>
          </cell>
          <cell r="F1583">
            <v>0</v>
          </cell>
          <cell r="G1583" t="str">
            <v>U</v>
          </cell>
          <cell r="H1583">
            <v>123</v>
          </cell>
          <cell r="I1583">
            <v>30</v>
          </cell>
          <cell r="J1583">
            <v>0</v>
          </cell>
          <cell r="K1583" t="str">
            <v>B</v>
          </cell>
          <cell r="L1583">
            <v>-8</v>
          </cell>
          <cell r="M1583">
            <v>1</v>
          </cell>
        </row>
        <row r="1584">
          <cell r="B1584" t="str">
            <v>PORT AU PRINCE</v>
          </cell>
          <cell r="C1584" t="str">
            <v>HAITI</v>
          </cell>
          <cell r="D1584">
            <v>18</v>
          </cell>
          <cell r="E1584">
            <v>34</v>
          </cell>
          <cell r="F1584">
            <v>0</v>
          </cell>
          <cell r="G1584" t="str">
            <v>U</v>
          </cell>
          <cell r="H1584">
            <v>72</v>
          </cell>
          <cell r="I1584">
            <v>20</v>
          </cell>
          <cell r="J1584">
            <v>0</v>
          </cell>
          <cell r="K1584" t="str">
            <v>B</v>
          </cell>
          <cell r="L1584">
            <v>-5</v>
          </cell>
          <cell r="M1584">
            <v>1</v>
          </cell>
        </row>
        <row r="1585">
          <cell r="B1585" t="str">
            <v>PORT HARCOURT</v>
          </cell>
          <cell r="C1585" t="str">
            <v>NIGERIA</v>
          </cell>
          <cell r="D1585">
            <v>4</v>
          </cell>
          <cell r="E1585">
            <v>51</v>
          </cell>
          <cell r="F1585">
            <v>0</v>
          </cell>
          <cell r="G1585" t="str">
            <v>U</v>
          </cell>
          <cell r="H1585">
            <v>7</v>
          </cell>
          <cell r="I1585">
            <v>1</v>
          </cell>
          <cell r="J1585">
            <v>0</v>
          </cell>
          <cell r="K1585" t="str">
            <v>T</v>
          </cell>
          <cell r="L1585">
            <v>0</v>
          </cell>
          <cell r="M1585">
            <v>1</v>
          </cell>
        </row>
        <row r="1586">
          <cell r="B1586" t="str">
            <v>PORT HARDY</v>
          </cell>
          <cell r="C1586" t="str">
            <v>CANADA</v>
          </cell>
          <cell r="D1586">
            <v>50</v>
          </cell>
          <cell r="E1586">
            <v>41</v>
          </cell>
          <cell r="F1586">
            <v>0</v>
          </cell>
          <cell r="G1586" t="str">
            <v>U</v>
          </cell>
          <cell r="H1586">
            <v>127</v>
          </cell>
          <cell r="I1586">
            <v>22</v>
          </cell>
          <cell r="J1586">
            <v>0</v>
          </cell>
          <cell r="K1586" t="str">
            <v>B</v>
          </cell>
          <cell r="L1586">
            <v>-8</v>
          </cell>
          <cell r="M1586">
            <v>1</v>
          </cell>
        </row>
        <row r="1587">
          <cell r="B1587" t="str">
            <v>PORT HEDLAND</v>
          </cell>
          <cell r="C1587" t="str">
            <v>AUSTRALIA</v>
          </cell>
          <cell r="D1587">
            <v>20</v>
          </cell>
          <cell r="E1587">
            <v>25</v>
          </cell>
          <cell r="F1587">
            <v>0</v>
          </cell>
          <cell r="G1587" t="str">
            <v>S</v>
          </cell>
          <cell r="H1587">
            <v>118</v>
          </cell>
          <cell r="I1587">
            <v>35</v>
          </cell>
          <cell r="J1587">
            <v>0</v>
          </cell>
          <cell r="K1587" t="str">
            <v>T</v>
          </cell>
          <cell r="L1587">
            <v>8</v>
          </cell>
          <cell r="M1587">
            <v>1</v>
          </cell>
        </row>
        <row r="1588">
          <cell r="B1588" t="str">
            <v>PORT HUENEME</v>
          </cell>
          <cell r="C1588" t="str">
            <v>USA (CA)</v>
          </cell>
          <cell r="D1588">
            <v>34</v>
          </cell>
          <cell r="E1588">
            <v>7</v>
          </cell>
          <cell r="F1588">
            <v>0</v>
          </cell>
          <cell r="G1588" t="str">
            <v>U</v>
          </cell>
          <cell r="H1588">
            <v>119</v>
          </cell>
          <cell r="I1588">
            <v>7</v>
          </cell>
          <cell r="J1588">
            <v>0</v>
          </cell>
          <cell r="K1588" t="str">
            <v>B</v>
          </cell>
          <cell r="L1588">
            <v>-8</v>
          </cell>
          <cell r="M1588">
            <v>1</v>
          </cell>
        </row>
        <row r="1589">
          <cell r="B1589" t="str">
            <v>PORT HURON</v>
          </cell>
          <cell r="C1589" t="str">
            <v>USA (MI)</v>
          </cell>
          <cell r="D1589">
            <v>42</v>
          </cell>
          <cell r="E1589">
            <v>55</v>
          </cell>
          <cell r="F1589">
            <v>0</v>
          </cell>
          <cell r="G1589" t="str">
            <v>U</v>
          </cell>
          <cell r="H1589">
            <v>82</v>
          </cell>
          <cell r="I1589">
            <v>32</v>
          </cell>
          <cell r="J1589">
            <v>0</v>
          </cell>
          <cell r="K1589" t="str">
            <v>B</v>
          </cell>
          <cell r="L1589">
            <v>-5</v>
          </cell>
          <cell r="M1589">
            <v>1</v>
          </cell>
        </row>
        <row r="1590">
          <cell r="B1590" t="str">
            <v>PORT SAID</v>
          </cell>
          <cell r="C1590" t="str">
            <v>EGYPT</v>
          </cell>
          <cell r="D1590">
            <v>31</v>
          </cell>
          <cell r="E1590">
            <v>17</v>
          </cell>
          <cell r="F1590">
            <v>0</v>
          </cell>
          <cell r="G1590" t="str">
            <v>U</v>
          </cell>
          <cell r="H1590">
            <v>32</v>
          </cell>
          <cell r="I1590">
            <v>18</v>
          </cell>
          <cell r="J1590">
            <v>0</v>
          </cell>
          <cell r="K1590" t="str">
            <v>T</v>
          </cell>
          <cell r="L1590">
            <v>2</v>
          </cell>
          <cell r="M1590">
            <v>1</v>
          </cell>
        </row>
        <row r="1591">
          <cell r="B1591" t="str">
            <v>PORT SUDAN</v>
          </cell>
          <cell r="C1591" t="str">
            <v>SUDAN</v>
          </cell>
          <cell r="D1591">
            <v>19</v>
          </cell>
          <cell r="E1591">
            <v>35</v>
          </cell>
          <cell r="F1591">
            <v>0</v>
          </cell>
          <cell r="G1591" t="str">
            <v>U</v>
          </cell>
          <cell r="H1591">
            <v>37</v>
          </cell>
          <cell r="I1591">
            <v>13</v>
          </cell>
          <cell r="J1591">
            <v>0</v>
          </cell>
          <cell r="K1591" t="str">
            <v>T</v>
          </cell>
          <cell r="L1591">
            <v>2</v>
          </cell>
          <cell r="M1591">
            <v>1</v>
          </cell>
        </row>
        <row r="1592">
          <cell r="B1592" t="str">
            <v>PORTERVILLE</v>
          </cell>
          <cell r="C1592" t="str">
            <v>USA (CA)</v>
          </cell>
          <cell r="D1592">
            <v>36</v>
          </cell>
          <cell r="E1592">
            <v>2</v>
          </cell>
          <cell r="F1592">
            <v>0</v>
          </cell>
          <cell r="G1592" t="str">
            <v>U</v>
          </cell>
          <cell r="H1592">
            <v>119</v>
          </cell>
          <cell r="I1592">
            <v>4</v>
          </cell>
          <cell r="J1592">
            <v>0</v>
          </cell>
          <cell r="K1592" t="str">
            <v>B</v>
          </cell>
          <cell r="L1592">
            <v>-8</v>
          </cell>
          <cell r="M1592">
            <v>1</v>
          </cell>
        </row>
        <row r="1593">
          <cell r="B1593" t="str">
            <v>PORTLAND</v>
          </cell>
          <cell r="C1593" t="str">
            <v>USA (ME)</v>
          </cell>
          <cell r="D1593">
            <v>43</v>
          </cell>
          <cell r="E1593">
            <v>39</v>
          </cell>
          <cell r="F1593">
            <v>0</v>
          </cell>
          <cell r="G1593" t="str">
            <v>U</v>
          </cell>
          <cell r="H1593">
            <v>70</v>
          </cell>
          <cell r="I1593">
            <v>18</v>
          </cell>
          <cell r="J1593">
            <v>0</v>
          </cell>
          <cell r="K1593" t="str">
            <v>B</v>
          </cell>
          <cell r="L1593">
            <v>-5</v>
          </cell>
          <cell r="M1593">
            <v>1</v>
          </cell>
        </row>
        <row r="1594">
          <cell r="B1594" t="str">
            <v>PORTLAND</v>
          </cell>
          <cell r="C1594" t="str">
            <v>USA (OR)</v>
          </cell>
          <cell r="D1594">
            <v>45</v>
          </cell>
          <cell r="E1594">
            <v>35</v>
          </cell>
          <cell r="F1594">
            <v>0</v>
          </cell>
          <cell r="G1594" t="str">
            <v>U</v>
          </cell>
          <cell r="H1594">
            <v>122</v>
          </cell>
          <cell r="I1594">
            <v>36</v>
          </cell>
          <cell r="J1594">
            <v>0</v>
          </cell>
          <cell r="K1594" t="str">
            <v>B</v>
          </cell>
          <cell r="L1594">
            <v>-8</v>
          </cell>
          <cell r="M1594">
            <v>1</v>
          </cell>
        </row>
        <row r="1595">
          <cell r="B1595" t="str">
            <v>PORTO</v>
          </cell>
          <cell r="C1595" t="str">
            <v>PORTUGAL</v>
          </cell>
          <cell r="D1595">
            <v>41</v>
          </cell>
          <cell r="E1595">
            <v>14</v>
          </cell>
          <cell r="F1595">
            <v>0</v>
          </cell>
          <cell r="G1595" t="str">
            <v>U</v>
          </cell>
          <cell r="H1595">
            <v>8</v>
          </cell>
          <cell r="I1595">
            <v>40</v>
          </cell>
          <cell r="J1595">
            <v>0</v>
          </cell>
          <cell r="K1595" t="str">
            <v>B</v>
          </cell>
          <cell r="L1595">
            <v>0</v>
          </cell>
          <cell r="M1595">
            <v>1</v>
          </cell>
        </row>
        <row r="1596">
          <cell r="B1596" t="str">
            <v>PORTO ALEGRE</v>
          </cell>
          <cell r="C1596" t="str">
            <v>BRAZIL</v>
          </cell>
          <cell r="D1596">
            <v>29</v>
          </cell>
          <cell r="E1596">
            <v>60</v>
          </cell>
          <cell r="F1596">
            <v>0</v>
          </cell>
          <cell r="G1596" t="str">
            <v>S</v>
          </cell>
          <cell r="H1596">
            <v>51</v>
          </cell>
          <cell r="I1596">
            <v>10</v>
          </cell>
          <cell r="J1596">
            <v>0</v>
          </cell>
          <cell r="K1596" t="str">
            <v>B</v>
          </cell>
          <cell r="L1596">
            <v>-3</v>
          </cell>
          <cell r="M1596">
            <v>1</v>
          </cell>
        </row>
        <row r="1597">
          <cell r="B1597" t="str">
            <v>PORTO VELHO</v>
          </cell>
          <cell r="C1597" t="str">
            <v>BRAZIL</v>
          </cell>
          <cell r="D1597">
            <v>8</v>
          </cell>
          <cell r="E1597">
            <v>44</v>
          </cell>
          <cell r="F1597">
            <v>0</v>
          </cell>
          <cell r="G1597" t="str">
            <v>S</v>
          </cell>
          <cell r="H1597">
            <v>63</v>
          </cell>
          <cell r="I1597">
            <v>54</v>
          </cell>
          <cell r="J1597">
            <v>0</v>
          </cell>
          <cell r="K1597" t="str">
            <v>B</v>
          </cell>
          <cell r="L1597">
            <v>-3</v>
          </cell>
          <cell r="M1597">
            <v>1</v>
          </cell>
        </row>
        <row r="1598">
          <cell r="B1598" t="str">
            <v>PORTSMOUTH</v>
          </cell>
          <cell r="C1598" t="str">
            <v>USA (NH)</v>
          </cell>
          <cell r="D1598">
            <v>43</v>
          </cell>
          <cell r="E1598">
            <v>5</v>
          </cell>
          <cell r="F1598">
            <v>0</v>
          </cell>
          <cell r="G1598" t="str">
            <v>U</v>
          </cell>
          <cell r="H1598">
            <v>70</v>
          </cell>
          <cell r="I1598">
            <v>49</v>
          </cell>
          <cell r="J1598">
            <v>0</v>
          </cell>
          <cell r="K1598" t="str">
            <v>B</v>
          </cell>
          <cell r="L1598">
            <v>-5</v>
          </cell>
          <cell r="M1598">
            <v>1</v>
          </cell>
        </row>
        <row r="1599">
          <cell r="B1599" t="str">
            <v>POSADAS</v>
          </cell>
          <cell r="C1599" t="str">
            <v>ARGENTINA</v>
          </cell>
          <cell r="D1599">
            <v>27</v>
          </cell>
          <cell r="E1599">
            <v>23</v>
          </cell>
          <cell r="F1599">
            <v>0</v>
          </cell>
          <cell r="G1599" t="str">
            <v>S</v>
          </cell>
          <cell r="H1599">
            <v>55</v>
          </cell>
          <cell r="I1599">
            <v>58</v>
          </cell>
          <cell r="J1599">
            <v>0</v>
          </cell>
          <cell r="K1599" t="str">
            <v>B</v>
          </cell>
          <cell r="L1599">
            <v>-3</v>
          </cell>
          <cell r="M1599">
            <v>1</v>
          </cell>
        </row>
        <row r="1600">
          <cell r="B1600" t="str">
            <v>POSO</v>
          </cell>
          <cell r="C1600" t="str">
            <v>INDONESIA</v>
          </cell>
          <cell r="D1600">
            <v>1</v>
          </cell>
          <cell r="E1600">
            <v>24</v>
          </cell>
          <cell r="F1600">
            <v>0</v>
          </cell>
          <cell r="G1600" t="str">
            <v>S</v>
          </cell>
          <cell r="H1600">
            <v>120</v>
          </cell>
          <cell r="I1600">
            <v>47</v>
          </cell>
          <cell r="J1600">
            <v>0</v>
          </cell>
          <cell r="K1600" t="str">
            <v>T</v>
          </cell>
          <cell r="L1600">
            <v>8</v>
          </cell>
          <cell r="M1600">
            <v>10</v>
          </cell>
        </row>
        <row r="1601">
          <cell r="B1601" t="str">
            <v>POTSDAM</v>
          </cell>
          <cell r="C1601" t="str">
            <v>GERMANY</v>
          </cell>
          <cell r="D1601">
            <v>52</v>
          </cell>
          <cell r="E1601">
            <v>24</v>
          </cell>
          <cell r="F1601">
            <v>0</v>
          </cell>
          <cell r="G1601" t="str">
            <v>U</v>
          </cell>
          <cell r="H1601">
            <v>13</v>
          </cell>
          <cell r="I1601">
            <v>4</v>
          </cell>
          <cell r="J1601">
            <v>0</v>
          </cell>
          <cell r="K1601" t="str">
            <v>T</v>
          </cell>
          <cell r="L1601">
            <v>1</v>
          </cell>
          <cell r="M1601">
            <v>1</v>
          </cell>
        </row>
        <row r="1602">
          <cell r="B1602" t="str">
            <v>POUGHKEEPSIE</v>
          </cell>
          <cell r="C1602" t="str">
            <v>USA (NY)</v>
          </cell>
          <cell r="D1602">
            <v>41</v>
          </cell>
          <cell r="E1602">
            <v>38</v>
          </cell>
          <cell r="F1602">
            <v>0</v>
          </cell>
          <cell r="G1602" t="str">
            <v>U</v>
          </cell>
          <cell r="H1602">
            <v>73</v>
          </cell>
          <cell r="I1602">
            <v>53</v>
          </cell>
          <cell r="J1602">
            <v>0</v>
          </cell>
          <cell r="K1602" t="str">
            <v>B</v>
          </cell>
          <cell r="L1602">
            <v>-5</v>
          </cell>
          <cell r="M1602">
            <v>1</v>
          </cell>
        </row>
        <row r="1603">
          <cell r="B1603" t="str">
            <v>POWELL</v>
          </cell>
          <cell r="C1603" t="str">
            <v>USA (WY)</v>
          </cell>
          <cell r="D1603">
            <v>44</v>
          </cell>
          <cell r="E1603">
            <v>52</v>
          </cell>
          <cell r="F1603">
            <v>0</v>
          </cell>
          <cell r="G1603" t="str">
            <v>U</v>
          </cell>
          <cell r="H1603">
            <v>108</v>
          </cell>
          <cell r="I1603">
            <v>47</v>
          </cell>
          <cell r="J1603">
            <v>0</v>
          </cell>
          <cell r="K1603" t="str">
            <v>B</v>
          </cell>
          <cell r="L1603">
            <v>-7</v>
          </cell>
          <cell r="M1603">
            <v>1</v>
          </cell>
        </row>
        <row r="1604">
          <cell r="B1604" t="str">
            <v>POZNAN</v>
          </cell>
          <cell r="C1604" t="str">
            <v>POLAND</v>
          </cell>
          <cell r="D1604">
            <v>52</v>
          </cell>
          <cell r="E1604">
            <v>25</v>
          </cell>
          <cell r="F1604">
            <v>0</v>
          </cell>
          <cell r="G1604" t="str">
            <v>U</v>
          </cell>
          <cell r="H1604">
            <v>16</v>
          </cell>
          <cell r="I1604">
            <v>53</v>
          </cell>
          <cell r="J1604">
            <v>0</v>
          </cell>
          <cell r="K1604" t="str">
            <v>T</v>
          </cell>
          <cell r="L1604">
            <v>1</v>
          </cell>
          <cell r="M1604">
            <v>1</v>
          </cell>
        </row>
        <row r="1605">
          <cell r="B1605" t="str">
            <v>PRAGUE</v>
          </cell>
          <cell r="C1605" t="str">
            <v>CZECHO</v>
          </cell>
          <cell r="D1605">
            <v>50</v>
          </cell>
          <cell r="E1605">
            <v>6</v>
          </cell>
          <cell r="F1605">
            <v>0</v>
          </cell>
          <cell r="G1605" t="str">
            <v>U</v>
          </cell>
          <cell r="H1605">
            <v>14</v>
          </cell>
          <cell r="I1605">
            <v>26</v>
          </cell>
          <cell r="J1605">
            <v>0</v>
          </cell>
          <cell r="K1605" t="str">
            <v>T</v>
          </cell>
          <cell r="L1605">
            <v>1</v>
          </cell>
          <cell r="M1605">
            <v>1</v>
          </cell>
        </row>
        <row r="1606">
          <cell r="B1606" t="str">
            <v>PRAGUE</v>
          </cell>
          <cell r="C1606" t="str">
            <v>SLOVAKIA</v>
          </cell>
          <cell r="D1606">
            <v>50</v>
          </cell>
          <cell r="E1606">
            <v>6</v>
          </cell>
          <cell r="F1606">
            <v>0</v>
          </cell>
          <cell r="G1606" t="str">
            <v>U</v>
          </cell>
          <cell r="H1606">
            <v>14</v>
          </cell>
          <cell r="I1606">
            <v>16</v>
          </cell>
          <cell r="J1606">
            <v>0</v>
          </cell>
          <cell r="K1606" t="str">
            <v>T</v>
          </cell>
          <cell r="L1606">
            <v>1</v>
          </cell>
          <cell r="M1606">
            <v>1</v>
          </cell>
        </row>
        <row r="1607">
          <cell r="B1607" t="str">
            <v>PRESCOTT</v>
          </cell>
          <cell r="C1607" t="str">
            <v>USA (AZ)</v>
          </cell>
          <cell r="D1607">
            <v>34</v>
          </cell>
          <cell r="E1607">
            <v>39</v>
          </cell>
          <cell r="F1607">
            <v>0</v>
          </cell>
          <cell r="G1607" t="str">
            <v>U</v>
          </cell>
          <cell r="H1607">
            <v>112</v>
          </cell>
          <cell r="I1607">
            <v>25</v>
          </cell>
          <cell r="J1607">
            <v>0</v>
          </cell>
          <cell r="K1607" t="str">
            <v>B</v>
          </cell>
          <cell r="L1607">
            <v>-7</v>
          </cell>
          <cell r="M1607">
            <v>1</v>
          </cell>
        </row>
        <row r="1608">
          <cell r="B1608" t="str">
            <v>PRESQUE ISLE</v>
          </cell>
          <cell r="C1608" t="str">
            <v>USA (ME)</v>
          </cell>
          <cell r="D1608">
            <v>46</v>
          </cell>
          <cell r="E1608">
            <v>41</v>
          </cell>
          <cell r="F1608">
            <v>0</v>
          </cell>
          <cell r="G1608" t="str">
            <v>U</v>
          </cell>
          <cell r="H1608">
            <v>68</v>
          </cell>
          <cell r="I1608">
            <v>3</v>
          </cell>
          <cell r="J1608">
            <v>0</v>
          </cell>
          <cell r="K1608" t="str">
            <v>B</v>
          </cell>
          <cell r="L1608">
            <v>-5</v>
          </cell>
          <cell r="M1608">
            <v>1</v>
          </cell>
        </row>
        <row r="1609">
          <cell r="B1609" t="str">
            <v>PREVEZA</v>
          </cell>
          <cell r="C1609" t="str">
            <v>GREECE</v>
          </cell>
          <cell r="D1609">
            <v>38</v>
          </cell>
          <cell r="E1609">
            <v>56</v>
          </cell>
          <cell r="F1609">
            <v>0</v>
          </cell>
          <cell r="G1609" t="str">
            <v>U</v>
          </cell>
          <cell r="H1609">
            <v>20</v>
          </cell>
          <cell r="I1609">
            <v>46</v>
          </cell>
          <cell r="J1609">
            <v>0</v>
          </cell>
          <cell r="K1609" t="str">
            <v>T</v>
          </cell>
          <cell r="L1609">
            <v>2</v>
          </cell>
          <cell r="M1609">
            <v>1</v>
          </cell>
        </row>
        <row r="1610">
          <cell r="B1610" t="str">
            <v>PRICE</v>
          </cell>
          <cell r="C1610" t="str">
            <v>USA (UT)</v>
          </cell>
          <cell r="D1610">
            <v>39</v>
          </cell>
          <cell r="E1610">
            <v>37</v>
          </cell>
          <cell r="F1610">
            <v>0</v>
          </cell>
          <cell r="G1610" t="str">
            <v>U</v>
          </cell>
          <cell r="H1610">
            <v>110</v>
          </cell>
          <cell r="I1610">
            <v>45</v>
          </cell>
          <cell r="J1610">
            <v>0</v>
          </cell>
          <cell r="K1610" t="str">
            <v>B</v>
          </cell>
          <cell r="L1610">
            <v>-7</v>
          </cell>
          <cell r="M1610">
            <v>1</v>
          </cell>
        </row>
        <row r="1611">
          <cell r="B1611" t="str">
            <v>PRINCE ALBERT</v>
          </cell>
          <cell r="C1611" t="str">
            <v>CANADA</v>
          </cell>
          <cell r="D1611">
            <v>53</v>
          </cell>
          <cell r="E1611">
            <v>13</v>
          </cell>
          <cell r="F1611">
            <v>0</v>
          </cell>
          <cell r="G1611" t="str">
            <v>U</v>
          </cell>
          <cell r="H1611">
            <v>105</v>
          </cell>
          <cell r="I1611">
            <v>41</v>
          </cell>
          <cell r="J1611">
            <v>0</v>
          </cell>
          <cell r="K1611" t="str">
            <v>B</v>
          </cell>
          <cell r="L1611">
            <v>-6</v>
          </cell>
          <cell r="M1611">
            <v>1</v>
          </cell>
        </row>
        <row r="1612">
          <cell r="B1612" t="str">
            <v>PRINCE GEORGE</v>
          </cell>
          <cell r="C1612" t="str">
            <v>CANADA</v>
          </cell>
          <cell r="D1612">
            <v>53</v>
          </cell>
          <cell r="E1612">
            <v>54</v>
          </cell>
          <cell r="F1612">
            <v>0</v>
          </cell>
          <cell r="G1612" t="str">
            <v>U</v>
          </cell>
          <cell r="H1612">
            <v>122</v>
          </cell>
          <cell r="I1612">
            <v>41</v>
          </cell>
          <cell r="J1612">
            <v>0</v>
          </cell>
          <cell r="K1612" t="str">
            <v>B</v>
          </cell>
          <cell r="L1612">
            <v>-8</v>
          </cell>
          <cell r="M1612">
            <v>1</v>
          </cell>
        </row>
        <row r="1613">
          <cell r="B1613" t="str">
            <v>PRINCE RUPERT</v>
          </cell>
          <cell r="C1613" t="str">
            <v>CANADA</v>
          </cell>
          <cell r="D1613">
            <v>54</v>
          </cell>
          <cell r="E1613">
            <v>17</v>
          </cell>
          <cell r="F1613">
            <v>0</v>
          </cell>
          <cell r="G1613" t="str">
            <v>U</v>
          </cell>
          <cell r="H1613">
            <v>130</v>
          </cell>
          <cell r="I1613">
            <v>26</v>
          </cell>
          <cell r="J1613">
            <v>0</v>
          </cell>
          <cell r="K1613" t="str">
            <v>B</v>
          </cell>
          <cell r="L1613">
            <v>-8</v>
          </cell>
          <cell r="M1613">
            <v>1</v>
          </cell>
        </row>
        <row r="1614">
          <cell r="B1614" t="str">
            <v>PRINCETON</v>
          </cell>
          <cell r="C1614" t="str">
            <v>USA (WV)</v>
          </cell>
          <cell r="D1614">
            <v>37</v>
          </cell>
          <cell r="E1614">
            <v>18</v>
          </cell>
          <cell r="F1614">
            <v>0</v>
          </cell>
          <cell r="G1614" t="str">
            <v>U</v>
          </cell>
          <cell r="H1614">
            <v>81</v>
          </cell>
          <cell r="I1614">
            <v>12</v>
          </cell>
          <cell r="J1614">
            <v>0</v>
          </cell>
          <cell r="K1614" t="str">
            <v>B</v>
          </cell>
          <cell r="L1614">
            <v>-5</v>
          </cell>
          <cell r="M1614">
            <v>1</v>
          </cell>
        </row>
        <row r="1615">
          <cell r="B1615" t="str">
            <v>PROBOLINGGO</v>
          </cell>
          <cell r="C1615" t="str">
            <v>INDONESIA</v>
          </cell>
          <cell r="D1615">
            <v>7</v>
          </cell>
          <cell r="E1615">
            <v>45</v>
          </cell>
          <cell r="F1615">
            <v>0</v>
          </cell>
          <cell r="G1615" t="str">
            <v>S</v>
          </cell>
          <cell r="H1615">
            <v>113</v>
          </cell>
          <cell r="I1615">
            <v>13</v>
          </cell>
          <cell r="J1615">
            <v>0</v>
          </cell>
          <cell r="K1615" t="str">
            <v>T</v>
          </cell>
          <cell r="L1615">
            <v>7</v>
          </cell>
          <cell r="M1615">
            <v>10</v>
          </cell>
        </row>
        <row r="1616">
          <cell r="B1616" t="str">
            <v>PROVIDENCE</v>
          </cell>
          <cell r="C1616" t="str">
            <v>USA (RI)</v>
          </cell>
          <cell r="D1616">
            <v>41</v>
          </cell>
          <cell r="E1616">
            <v>44</v>
          </cell>
          <cell r="F1616">
            <v>0</v>
          </cell>
          <cell r="G1616" t="str">
            <v>U</v>
          </cell>
          <cell r="H1616">
            <v>71</v>
          </cell>
          <cell r="I1616">
            <v>26</v>
          </cell>
          <cell r="J1616">
            <v>0</v>
          </cell>
          <cell r="K1616" t="str">
            <v>B</v>
          </cell>
          <cell r="L1616">
            <v>-5</v>
          </cell>
          <cell r="M1616">
            <v>1</v>
          </cell>
        </row>
        <row r="1617">
          <cell r="B1617" t="str">
            <v>PROVO</v>
          </cell>
          <cell r="C1617" t="str">
            <v>USA (UT)</v>
          </cell>
          <cell r="D1617">
            <v>40</v>
          </cell>
          <cell r="E1617">
            <v>13</v>
          </cell>
          <cell r="F1617">
            <v>0</v>
          </cell>
          <cell r="G1617" t="str">
            <v>U</v>
          </cell>
          <cell r="H1617">
            <v>111</v>
          </cell>
          <cell r="I1617">
            <v>43</v>
          </cell>
          <cell r="J1617">
            <v>0</v>
          </cell>
          <cell r="K1617" t="str">
            <v>B</v>
          </cell>
          <cell r="L1617">
            <v>-7</v>
          </cell>
          <cell r="M1617">
            <v>1</v>
          </cell>
        </row>
        <row r="1618">
          <cell r="B1618" t="str">
            <v>PRUDHOE BAY</v>
          </cell>
          <cell r="C1618" t="str">
            <v>USA (AK)</v>
          </cell>
          <cell r="D1618">
            <v>70</v>
          </cell>
          <cell r="E1618">
            <v>12</v>
          </cell>
          <cell r="F1618">
            <v>0</v>
          </cell>
          <cell r="G1618" t="str">
            <v>U</v>
          </cell>
          <cell r="H1618">
            <v>148</v>
          </cell>
          <cell r="I1618">
            <v>28</v>
          </cell>
          <cell r="J1618">
            <v>0</v>
          </cell>
          <cell r="K1618" t="str">
            <v>B</v>
          </cell>
          <cell r="L1618">
            <v>-9</v>
          </cell>
          <cell r="M1618">
            <v>1</v>
          </cell>
        </row>
        <row r="1619">
          <cell r="B1619" t="str">
            <v>PUCALLPA</v>
          </cell>
          <cell r="C1619" t="str">
            <v>PERU</v>
          </cell>
          <cell r="D1619">
            <v>8</v>
          </cell>
          <cell r="E1619">
            <v>20</v>
          </cell>
          <cell r="F1619">
            <v>0</v>
          </cell>
          <cell r="G1619" t="str">
            <v>S</v>
          </cell>
          <cell r="H1619">
            <v>74</v>
          </cell>
          <cell r="I1619">
            <v>38</v>
          </cell>
          <cell r="J1619">
            <v>0</v>
          </cell>
          <cell r="K1619" t="str">
            <v>B</v>
          </cell>
          <cell r="L1619">
            <v>-5</v>
          </cell>
          <cell r="M1619">
            <v>1</v>
          </cell>
        </row>
        <row r="1620">
          <cell r="B1620" t="str">
            <v>PUEBLO</v>
          </cell>
          <cell r="C1620" t="str">
            <v>USA (CO)</v>
          </cell>
          <cell r="D1620">
            <v>38</v>
          </cell>
          <cell r="E1620">
            <v>18</v>
          </cell>
          <cell r="F1620">
            <v>0</v>
          </cell>
          <cell r="G1620" t="str">
            <v>U</v>
          </cell>
          <cell r="H1620">
            <v>104</v>
          </cell>
          <cell r="I1620">
            <v>30</v>
          </cell>
          <cell r="J1620">
            <v>0</v>
          </cell>
          <cell r="K1620" t="str">
            <v>B</v>
          </cell>
          <cell r="L1620">
            <v>-7</v>
          </cell>
          <cell r="M1620">
            <v>1</v>
          </cell>
        </row>
        <row r="1621">
          <cell r="B1621" t="str">
            <v>PUERTO MONTT</v>
          </cell>
          <cell r="C1621" t="str">
            <v>CHILE</v>
          </cell>
          <cell r="D1621">
            <v>41</v>
          </cell>
          <cell r="E1621">
            <v>26</v>
          </cell>
          <cell r="F1621">
            <v>0</v>
          </cell>
          <cell r="G1621" t="str">
            <v>S</v>
          </cell>
          <cell r="H1621">
            <v>73</v>
          </cell>
          <cell r="I1621">
            <v>5</v>
          </cell>
          <cell r="J1621">
            <v>0</v>
          </cell>
          <cell r="K1621" t="str">
            <v>B</v>
          </cell>
          <cell r="L1621">
            <v>-4</v>
          </cell>
          <cell r="M1621">
            <v>1</v>
          </cell>
        </row>
        <row r="1622">
          <cell r="B1622" t="str">
            <v>PULAU PINANG</v>
          </cell>
          <cell r="C1622" t="str">
            <v>MALAYSIA</v>
          </cell>
          <cell r="D1622">
            <v>5</v>
          </cell>
          <cell r="E1622">
            <v>25</v>
          </cell>
          <cell r="F1622">
            <v>0</v>
          </cell>
          <cell r="G1622" t="str">
            <v>U</v>
          </cell>
          <cell r="H1622">
            <v>100</v>
          </cell>
          <cell r="I1622">
            <v>15</v>
          </cell>
          <cell r="J1622">
            <v>0</v>
          </cell>
          <cell r="K1622" t="str">
            <v>T</v>
          </cell>
          <cell r="L1622">
            <v>8</v>
          </cell>
          <cell r="M1622">
            <v>1</v>
          </cell>
        </row>
        <row r="1623">
          <cell r="B1623" t="str">
            <v>PUNTA ARENAS</v>
          </cell>
          <cell r="C1623" t="str">
            <v>CHILE</v>
          </cell>
          <cell r="D1623">
            <v>53</v>
          </cell>
          <cell r="E1623">
            <v>8</v>
          </cell>
          <cell r="F1623">
            <v>0</v>
          </cell>
          <cell r="G1623" t="str">
            <v>S</v>
          </cell>
          <cell r="H1623">
            <v>70</v>
          </cell>
          <cell r="I1623">
            <v>53</v>
          </cell>
          <cell r="J1623">
            <v>0</v>
          </cell>
          <cell r="K1623" t="str">
            <v>B</v>
          </cell>
          <cell r="L1623">
            <v>-4</v>
          </cell>
          <cell r="M1623">
            <v>1</v>
          </cell>
        </row>
        <row r="1624">
          <cell r="B1624" t="str">
            <v>PURBALINGGA</v>
          </cell>
          <cell r="C1624" t="str">
            <v>INDONESIA</v>
          </cell>
          <cell r="D1624">
            <v>7</v>
          </cell>
          <cell r="E1624">
            <v>25</v>
          </cell>
          <cell r="F1624">
            <v>0</v>
          </cell>
          <cell r="G1624" t="str">
            <v>S</v>
          </cell>
          <cell r="H1624">
            <v>109</v>
          </cell>
          <cell r="I1624">
            <v>22</v>
          </cell>
          <cell r="J1624">
            <v>0</v>
          </cell>
          <cell r="K1624" t="str">
            <v>T</v>
          </cell>
          <cell r="L1624">
            <v>7</v>
          </cell>
          <cell r="M1624">
            <v>10</v>
          </cell>
        </row>
        <row r="1625">
          <cell r="B1625" t="str">
            <v>PURWAKARTA</v>
          </cell>
          <cell r="C1625" t="str">
            <v>INDONESIA</v>
          </cell>
          <cell r="D1625">
            <v>6</v>
          </cell>
          <cell r="E1625">
            <v>36</v>
          </cell>
          <cell r="F1625">
            <v>0</v>
          </cell>
          <cell r="G1625" t="str">
            <v>S</v>
          </cell>
          <cell r="H1625">
            <v>107</v>
          </cell>
          <cell r="I1625">
            <v>27</v>
          </cell>
          <cell r="J1625">
            <v>0</v>
          </cell>
          <cell r="K1625" t="str">
            <v>T</v>
          </cell>
          <cell r="L1625">
            <v>7</v>
          </cell>
          <cell r="M1625">
            <v>10</v>
          </cell>
        </row>
        <row r="1626">
          <cell r="B1626" t="str">
            <v>PURWODADI</v>
          </cell>
          <cell r="C1626" t="str">
            <v>INDONESIA</v>
          </cell>
          <cell r="D1626">
            <v>7</v>
          </cell>
          <cell r="E1626">
            <v>8</v>
          </cell>
          <cell r="F1626">
            <v>0</v>
          </cell>
          <cell r="G1626" t="str">
            <v>S</v>
          </cell>
          <cell r="H1626">
            <v>110</v>
          </cell>
          <cell r="I1626">
            <v>54</v>
          </cell>
          <cell r="J1626">
            <v>0</v>
          </cell>
          <cell r="K1626" t="str">
            <v>T</v>
          </cell>
          <cell r="L1626">
            <v>7</v>
          </cell>
          <cell r="M1626">
            <v>10</v>
          </cell>
        </row>
        <row r="1627">
          <cell r="B1627" t="str">
            <v>PURWOKERTO</v>
          </cell>
          <cell r="C1627" t="str">
            <v>INDONESIA</v>
          </cell>
          <cell r="D1627">
            <v>7</v>
          </cell>
          <cell r="E1627">
            <v>28</v>
          </cell>
          <cell r="F1627">
            <v>0</v>
          </cell>
          <cell r="G1627" t="str">
            <v>S</v>
          </cell>
          <cell r="H1627">
            <v>109</v>
          </cell>
          <cell r="I1627">
            <v>13</v>
          </cell>
          <cell r="J1627">
            <v>0</v>
          </cell>
          <cell r="K1627" t="str">
            <v>T</v>
          </cell>
          <cell r="L1627">
            <v>7</v>
          </cell>
          <cell r="M1627">
            <v>10</v>
          </cell>
        </row>
        <row r="1628">
          <cell r="B1628" t="str">
            <v>PURWOREJO</v>
          </cell>
          <cell r="C1628" t="str">
            <v>INDONESIA</v>
          </cell>
          <cell r="D1628">
            <v>7</v>
          </cell>
          <cell r="E1628">
            <v>28</v>
          </cell>
          <cell r="F1628">
            <v>0</v>
          </cell>
          <cell r="G1628" t="str">
            <v>S</v>
          </cell>
          <cell r="H1628">
            <v>109</v>
          </cell>
          <cell r="I1628">
            <v>26</v>
          </cell>
          <cell r="J1628">
            <v>0</v>
          </cell>
          <cell r="K1628" t="str">
            <v>T</v>
          </cell>
          <cell r="L1628">
            <v>7</v>
          </cell>
          <cell r="M1628">
            <v>10</v>
          </cell>
        </row>
        <row r="1629">
          <cell r="B1629" t="str">
            <v>PUSAN</v>
          </cell>
          <cell r="C1629" t="str">
            <v>KOREA</v>
          </cell>
          <cell r="D1629">
            <v>35</v>
          </cell>
          <cell r="E1629">
            <v>5</v>
          </cell>
          <cell r="F1629">
            <v>0</v>
          </cell>
          <cell r="G1629" t="str">
            <v>U</v>
          </cell>
          <cell r="H1629">
            <v>129</v>
          </cell>
          <cell r="I1629">
            <v>0</v>
          </cell>
          <cell r="J1629">
            <v>0</v>
          </cell>
          <cell r="K1629" t="str">
            <v>T</v>
          </cell>
          <cell r="L1629">
            <v>9</v>
          </cell>
          <cell r="M1629">
            <v>1</v>
          </cell>
        </row>
        <row r="1630">
          <cell r="B1630" t="str">
            <v>PUSAN</v>
          </cell>
          <cell r="C1630" t="str">
            <v>SOUTH KOREA</v>
          </cell>
          <cell r="D1630">
            <v>35</v>
          </cell>
          <cell r="E1630">
            <v>10</v>
          </cell>
          <cell r="F1630">
            <v>0</v>
          </cell>
          <cell r="G1630" t="str">
            <v>U</v>
          </cell>
          <cell r="H1630">
            <v>129</v>
          </cell>
          <cell r="I1630">
            <v>8</v>
          </cell>
          <cell r="J1630">
            <v>0</v>
          </cell>
          <cell r="K1630" t="str">
            <v>T</v>
          </cell>
          <cell r="L1630">
            <v>9</v>
          </cell>
          <cell r="M1630">
            <v>1</v>
          </cell>
        </row>
        <row r="1631">
          <cell r="B1631" t="str">
            <v>PUTUSIBAH</v>
          </cell>
          <cell r="C1631" t="str">
            <v>INDONESIA</v>
          </cell>
          <cell r="D1631">
            <v>0</v>
          </cell>
          <cell r="E1631">
            <v>49</v>
          </cell>
          <cell r="F1631">
            <v>0</v>
          </cell>
          <cell r="G1631" t="str">
            <v>U</v>
          </cell>
          <cell r="H1631">
            <v>112</v>
          </cell>
          <cell r="I1631">
            <v>56</v>
          </cell>
          <cell r="J1631">
            <v>0</v>
          </cell>
          <cell r="K1631" t="str">
            <v>T</v>
          </cell>
          <cell r="L1631">
            <v>8</v>
          </cell>
          <cell r="M1631">
            <v>10</v>
          </cell>
        </row>
        <row r="1632">
          <cell r="B1632" t="str">
            <v>PYONGYANG</v>
          </cell>
          <cell r="C1632" t="str">
            <v>KOREA</v>
          </cell>
          <cell r="D1632">
            <v>39</v>
          </cell>
          <cell r="E1632">
            <v>0</v>
          </cell>
          <cell r="F1632">
            <v>0</v>
          </cell>
          <cell r="G1632" t="str">
            <v>U</v>
          </cell>
          <cell r="H1632">
            <v>125</v>
          </cell>
          <cell r="I1632">
            <v>30</v>
          </cell>
          <cell r="J1632">
            <v>0</v>
          </cell>
          <cell r="K1632" t="str">
            <v>T</v>
          </cell>
          <cell r="L1632">
            <v>9</v>
          </cell>
          <cell r="M1632">
            <v>1</v>
          </cell>
        </row>
        <row r="1633">
          <cell r="B1633" t="str">
            <v>QAISUMAH</v>
          </cell>
          <cell r="C1633" t="str">
            <v>SAUDI ARABIA</v>
          </cell>
          <cell r="D1633">
            <v>28</v>
          </cell>
          <cell r="E1633">
            <v>20</v>
          </cell>
          <cell r="F1633">
            <v>0</v>
          </cell>
          <cell r="G1633" t="str">
            <v>U</v>
          </cell>
          <cell r="H1633">
            <v>46</v>
          </cell>
          <cell r="I1633">
            <v>8</v>
          </cell>
          <cell r="J1633">
            <v>0</v>
          </cell>
          <cell r="K1633" t="str">
            <v>T</v>
          </cell>
          <cell r="L1633">
            <v>3</v>
          </cell>
          <cell r="M1633">
            <v>1</v>
          </cell>
        </row>
        <row r="1634">
          <cell r="B1634" t="str">
            <v>QALAT BISHA</v>
          </cell>
          <cell r="C1634" t="str">
            <v>SAUDI ARABIA</v>
          </cell>
          <cell r="D1634">
            <v>20</v>
          </cell>
          <cell r="E1634">
            <v>0</v>
          </cell>
          <cell r="F1634">
            <v>0</v>
          </cell>
          <cell r="G1634" t="str">
            <v>U</v>
          </cell>
          <cell r="H1634">
            <v>42</v>
          </cell>
          <cell r="I1634">
            <v>36</v>
          </cell>
          <cell r="J1634">
            <v>0</v>
          </cell>
          <cell r="K1634" t="str">
            <v>T</v>
          </cell>
          <cell r="L1634">
            <v>3</v>
          </cell>
          <cell r="M1634">
            <v>1</v>
          </cell>
        </row>
        <row r="1635">
          <cell r="B1635" t="str">
            <v>QARYAT AL-ULIA</v>
          </cell>
          <cell r="C1635" t="str">
            <v>SAUDI ARABIA</v>
          </cell>
          <cell r="D1635">
            <v>27</v>
          </cell>
          <cell r="E1635">
            <v>33</v>
          </cell>
          <cell r="F1635">
            <v>0</v>
          </cell>
          <cell r="G1635" t="str">
            <v>U</v>
          </cell>
          <cell r="H1635">
            <v>47</v>
          </cell>
          <cell r="I1635">
            <v>42</v>
          </cell>
          <cell r="J1635">
            <v>0</v>
          </cell>
          <cell r="K1635" t="str">
            <v>T</v>
          </cell>
          <cell r="L1635">
            <v>3</v>
          </cell>
          <cell r="M1635">
            <v>1</v>
          </cell>
        </row>
        <row r="1636">
          <cell r="B1636" t="str">
            <v>QATRANEH</v>
          </cell>
          <cell r="C1636" t="str">
            <v>JORDAN</v>
          </cell>
          <cell r="D1636">
            <v>31</v>
          </cell>
          <cell r="E1636">
            <v>15</v>
          </cell>
          <cell r="F1636">
            <v>0</v>
          </cell>
          <cell r="G1636" t="str">
            <v>U</v>
          </cell>
          <cell r="H1636">
            <v>36</v>
          </cell>
          <cell r="I1636">
            <v>3</v>
          </cell>
          <cell r="J1636">
            <v>0</v>
          </cell>
          <cell r="K1636" t="str">
            <v>T</v>
          </cell>
          <cell r="L1636">
            <v>2</v>
          </cell>
          <cell r="M1636">
            <v>780</v>
          </cell>
        </row>
        <row r="1637">
          <cell r="B1637" t="str">
            <v>QOM</v>
          </cell>
          <cell r="C1637" t="str">
            <v>IRAN</v>
          </cell>
          <cell r="D1637">
            <v>34</v>
          </cell>
          <cell r="E1637">
            <v>39</v>
          </cell>
          <cell r="F1637">
            <v>0</v>
          </cell>
          <cell r="G1637" t="str">
            <v>U</v>
          </cell>
          <cell r="H1637">
            <v>50</v>
          </cell>
          <cell r="I1637">
            <v>57</v>
          </cell>
          <cell r="J1637">
            <v>0</v>
          </cell>
          <cell r="K1637" t="str">
            <v>T</v>
          </cell>
          <cell r="L1637">
            <v>4</v>
          </cell>
          <cell r="M1637">
            <v>1</v>
          </cell>
        </row>
        <row r="1638">
          <cell r="B1638" t="str">
            <v>QUDS</v>
          </cell>
          <cell r="C1638" t="str">
            <v>PALESTINE</v>
          </cell>
          <cell r="D1638">
            <v>31</v>
          </cell>
          <cell r="E1638">
            <v>47</v>
          </cell>
          <cell r="F1638">
            <v>30</v>
          </cell>
          <cell r="G1638" t="str">
            <v>U</v>
          </cell>
          <cell r="H1638">
            <v>35</v>
          </cell>
          <cell r="I1638">
            <v>12</v>
          </cell>
          <cell r="J1638">
            <v>0</v>
          </cell>
          <cell r="K1638" t="str">
            <v>T</v>
          </cell>
          <cell r="L1638">
            <v>2</v>
          </cell>
          <cell r="M1638">
            <v>800</v>
          </cell>
        </row>
        <row r="1639">
          <cell r="B1639" t="str">
            <v>QUEBEC</v>
          </cell>
          <cell r="C1639" t="str">
            <v>CANADA</v>
          </cell>
          <cell r="D1639">
            <v>46</v>
          </cell>
          <cell r="E1639">
            <v>52</v>
          </cell>
          <cell r="F1639">
            <v>0</v>
          </cell>
          <cell r="G1639" t="str">
            <v>U</v>
          </cell>
          <cell r="H1639">
            <v>71</v>
          </cell>
          <cell r="I1639">
            <v>13</v>
          </cell>
          <cell r="J1639">
            <v>0</v>
          </cell>
          <cell r="K1639" t="str">
            <v>B</v>
          </cell>
          <cell r="L1639">
            <v>-5</v>
          </cell>
          <cell r="M1639">
            <v>1</v>
          </cell>
        </row>
        <row r="1640">
          <cell r="B1640" t="str">
            <v>QUESNEL</v>
          </cell>
          <cell r="C1640" t="str">
            <v>CANADA</v>
          </cell>
          <cell r="D1640">
            <v>53</v>
          </cell>
          <cell r="E1640">
            <v>2</v>
          </cell>
          <cell r="F1640">
            <v>0</v>
          </cell>
          <cell r="G1640" t="str">
            <v>U</v>
          </cell>
          <cell r="H1640">
            <v>122</v>
          </cell>
          <cell r="I1640">
            <v>31</v>
          </cell>
          <cell r="J1640">
            <v>0</v>
          </cell>
          <cell r="K1640" t="str">
            <v>B</v>
          </cell>
          <cell r="L1640">
            <v>-8</v>
          </cell>
          <cell r="M1640">
            <v>1</v>
          </cell>
        </row>
        <row r="1641">
          <cell r="B1641" t="str">
            <v>QUEZON_CITY</v>
          </cell>
          <cell r="C1641" t="str">
            <v>PHILIPPINES</v>
          </cell>
          <cell r="D1641">
            <v>14</v>
          </cell>
          <cell r="E1641">
            <v>39</v>
          </cell>
          <cell r="F1641">
            <v>0</v>
          </cell>
          <cell r="G1641" t="str">
            <v>U</v>
          </cell>
          <cell r="H1641">
            <v>121</v>
          </cell>
          <cell r="I1641">
            <v>2</v>
          </cell>
          <cell r="J1641">
            <v>0</v>
          </cell>
          <cell r="K1641" t="str">
            <v>T</v>
          </cell>
          <cell r="L1641">
            <v>8</v>
          </cell>
          <cell r="M1641">
            <v>1</v>
          </cell>
        </row>
        <row r="1642">
          <cell r="B1642" t="str">
            <v>QUINCY</v>
          </cell>
          <cell r="C1642" t="str">
            <v>USA (IL)</v>
          </cell>
          <cell r="D1642">
            <v>39</v>
          </cell>
          <cell r="E1642">
            <v>57</v>
          </cell>
          <cell r="F1642">
            <v>0</v>
          </cell>
          <cell r="G1642" t="str">
            <v>U</v>
          </cell>
          <cell r="H1642">
            <v>91</v>
          </cell>
          <cell r="I1642">
            <v>12</v>
          </cell>
          <cell r="J1642">
            <v>0</v>
          </cell>
          <cell r="K1642" t="str">
            <v>B</v>
          </cell>
          <cell r="L1642">
            <v>-6</v>
          </cell>
          <cell r="M1642">
            <v>1</v>
          </cell>
        </row>
        <row r="1643">
          <cell r="B1643" t="str">
            <v>QUITO</v>
          </cell>
          <cell r="C1643" t="str">
            <v>ECUADOR</v>
          </cell>
          <cell r="D1643">
            <v>0</v>
          </cell>
          <cell r="E1643">
            <v>8</v>
          </cell>
          <cell r="F1643">
            <v>0</v>
          </cell>
          <cell r="G1643" t="str">
            <v>S</v>
          </cell>
          <cell r="H1643">
            <v>78</v>
          </cell>
          <cell r="I1643">
            <v>29</v>
          </cell>
          <cell r="J1643">
            <v>0</v>
          </cell>
          <cell r="K1643" t="str">
            <v>B</v>
          </cell>
          <cell r="L1643">
            <v>-5</v>
          </cell>
          <cell r="M1643">
            <v>1</v>
          </cell>
        </row>
        <row r="1644">
          <cell r="B1644" t="str">
            <v>QWEARAH</v>
          </cell>
          <cell r="C1644" t="str">
            <v>JORDAN</v>
          </cell>
          <cell r="D1644">
            <v>29</v>
          </cell>
          <cell r="E1644">
            <v>47</v>
          </cell>
          <cell r="F1644">
            <v>30</v>
          </cell>
          <cell r="G1644" t="str">
            <v>U</v>
          </cell>
          <cell r="H1644">
            <v>35</v>
          </cell>
          <cell r="I1644">
            <v>17</v>
          </cell>
          <cell r="J1644">
            <v>0</v>
          </cell>
          <cell r="K1644" t="str">
            <v>T</v>
          </cell>
          <cell r="L1644">
            <v>2</v>
          </cell>
          <cell r="M1644">
            <v>920</v>
          </cell>
        </row>
        <row r="1645">
          <cell r="B1645" t="str">
            <v>RABA</v>
          </cell>
          <cell r="C1645" t="str">
            <v>INDONESIA</v>
          </cell>
          <cell r="D1645">
            <v>8</v>
          </cell>
          <cell r="E1645">
            <v>30</v>
          </cell>
          <cell r="F1645">
            <v>0</v>
          </cell>
          <cell r="G1645" t="str">
            <v>S</v>
          </cell>
          <cell r="H1645">
            <v>118</v>
          </cell>
          <cell r="I1645">
            <v>45</v>
          </cell>
          <cell r="J1645">
            <v>0</v>
          </cell>
          <cell r="K1645" t="str">
            <v>T</v>
          </cell>
          <cell r="L1645">
            <v>8</v>
          </cell>
          <cell r="M1645">
            <v>10</v>
          </cell>
        </row>
        <row r="1646">
          <cell r="B1646" t="str">
            <v>RABAT</v>
          </cell>
          <cell r="C1646" t="str">
            <v>MOROCCO</v>
          </cell>
          <cell r="D1646">
            <v>34</v>
          </cell>
          <cell r="E1646">
            <v>3</v>
          </cell>
          <cell r="F1646">
            <v>0</v>
          </cell>
          <cell r="G1646" t="str">
            <v>U</v>
          </cell>
          <cell r="H1646">
            <v>6</v>
          </cell>
          <cell r="I1646">
            <v>45</v>
          </cell>
          <cell r="J1646">
            <v>0</v>
          </cell>
          <cell r="K1646" t="str">
            <v>B</v>
          </cell>
          <cell r="L1646">
            <v>0</v>
          </cell>
          <cell r="M1646">
            <v>1</v>
          </cell>
        </row>
        <row r="1647">
          <cell r="B1647" t="str">
            <v>RABIGH</v>
          </cell>
          <cell r="C1647" t="str">
            <v>SAUDI ARABIA</v>
          </cell>
          <cell r="D1647">
            <v>22</v>
          </cell>
          <cell r="E1647">
            <v>48</v>
          </cell>
          <cell r="F1647">
            <v>0</v>
          </cell>
          <cell r="G1647" t="str">
            <v>U</v>
          </cell>
          <cell r="H1647">
            <v>39</v>
          </cell>
          <cell r="I1647">
            <v>2</v>
          </cell>
          <cell r="J1647">
            <v>0</v>
          </cell>
          <cell r="K1647" t="str">
            <v>T</v>
          </cell>
          <cell r="L1647">
            <v>3</v>
          </cell>
          <cell r="M1647">
            <v>1</v>
          </cell>
        </row>
        <row r="1648">
          <cell r="B1648" t="str">
            <v>RACINE</v>
          </cell>
          <cell r="C1648" t="str">
            <v>USA (WI)</v>
          </cell>
          <cell r="D1648">
            <v>42</v>
          </cell>
          <cell r="E1648">
            <v>45</v>
          </cell>
          <cell r="F1648">
            <v>0</v>
          </cell>
          <cell r="G1648" t="str">
            <v>U</v>
          </cell>
          <cell r="H1648">
            <v>87</v>
          </cell>
          <cell r="I1648">
            <v>49</v>
          </cell>
          <cell r="J1648">
            <v>0</v>
          </cell>
          <cell r="K1648" t="str">
            <v>B</v>
          </cell>
          <cell r="L1648">
            <v>-6</v>
          </cell>
          <cell r="M1648">
            <v>1</v>
          </cell>
        </row>
        <row r="1649">
          <cell r="B1649" t="str">
            <v>RAFHA</v>
          </cell>
          <cell r="C1649" t="str">
            <v>SAUDI ARABIA</v>
          </cell>
          <cell r="D1649">
            <v>29</v>
          </cell>
          <cell r="E1649">
            <v>38</v>
          </cell>
          <cell r="F1649">
            <v>0</v>
          </cell>
          <cell r="G1649" t="str">
            <v>U</v>
          </cell>
          <cell r="H1649">
            <v>43</v>
          </cell>
          <cell r="I1649">
            <v>29</v>
          </cell>
          <cell r="J1649">
            <v>0</v>
          </cell>
          <cell r="K1649" t="str">
            <v>T</v>
          </cell>
          <cell r="L1649">
            <v>3</v>
          </cell>
          <cell r="M1649">
            <v>1</v>
          </cell>
        </row>
        <row r="1650">
          <cell r="B1650" t="str">
            <v>RAHA</v>
          </cell>
          <cell r="C1650" t="str">
            <v>INDONESIA</v>
          </cell>
          <cell r="D1650">
            <v>4</v>
          </cell>
          <cell r="E1650">
            <v>50</v>
          </cell>
          <cell r="F1650">
            <v>0</v>
          </cell>
          <cell r="G1650" t="str">
            <v>S</v>
          </cell>
          <cell r="H1650">
            <v>122</v>
          </cell>
          <cell r="I1650">
            <v>45</v>
          </cell>
          <cell r="J1650">
            <v>0</v>
          </cell>
          <cell r="K1650" t="str">
            <v>T</v>
          </cell>
          <cell r="L1650">
            <v>8</v>
          </cell>
          <cell r="M1650">
            <v>10</v>
          </cell>
        </row>
        <row r="1651">
          <cell r="B1651" t="str">
            <v>RAHMAH</v>
          </cell>
          <cell r="C1651" t="str">
            <v>JORDAN</v>
          </cell>
          <cell r="D1651">
            <v>29</v>
          </cell>
          <cell r="E1651">
            <v>55</v>
          </cell>
          <cell r="F1651">
            <v>0</v>
          </cell>
          <cell r="G1651" t="str">
            <v>U</v>
          </cell>
          <cell r="H1651">
            <v>35</v>
          </cell>
          <cell r="I1651">
            <v>9</v>
          </cell>
          <cell r="J1651">
            <v>0</v>
          </cell>
          <cell r="K1651" t="str">
            <v>T</v>
          </cell>
          <cell r="L1651">
            <v>2</v>
          </cell>
          <cell r="M1651">
            <v>155</v>
          </cell>
        </row>
        <row r="1652">
          <cell r="B1652" t="str">
            <v>RAKKA</v>
          </cell>
          <cell r="C1652" t="str">
            <v>SYRIA</v>
          </cell>
          <cell r="D1652">
            <v>35</v>
          </cell>
          <cell r="E1652">
            <v>57</v>
          </cell>
          <cell r="F1652">
            <v>0</v>
          </cell>
          <cell r="G1652" t="str">
            <v>U</v>
          </cell>
          <cell r="H1652">
            <v>39</v>
          </cell>
          <cell r="I1652">
            <v>3</v>
          </cell>
          <cell r="J1652">
            <v>0</v>
          </cell>
          <cell r="K1652" t="str">
            <v>T</v>
          </cell>
          <cell r="L1652">
            <v>2</v>
          </cell>
          <cell r="M1652">
            <v>1</v>
          </cell>
        </row>
        <row r="1653">
          <cell r="B1653" t="str">
            <v>RALEIGH</v>
          </cell>
          <cell r="C1653" t="str">
            <v>USA (NC)</v>
          </cell>
          <cell r="D1653">
            <v>35</v>
          </cell>
          <cell r="E1653">
            <v>53</v>
          </cell>
          <cell r="F1653">
            <v>0</v>
          </cell>
          <cell r="G1653" t="str">
            <v>U</v>
          </cell>
          <cell r="H1653">
            <v>78</v>
          </cell>
          <cell r="I1653">
            <v>47</v>
          </cell>
          <cell r="J1653">
            <v>0</v>
          </cell>
          <cell r="K1653" t="str">
            <v>B</v>
          </cell>
          <cell r="L1653">
            <v>-5</v>
          </cell>
          <cell r="M1653">
            <v>1</v>
          </cell>
        </row>
        <row r="1654">
          <cell r="B1654" t="str">
            <v>RAMSTEIN</v>
          </cell>
          <cell r="C1654" t="str">
            <v>GERMANY</v>
          </cell>
          <cell r="D1654">
            <v>49</v>
          </cell>
          <cell r="E1654">
            <v>26</v>
          </cell>
          <cell r="F1654">
            <v>0</v>
          </cell>
          <cell r="G1654" t="str">
            <v>U</v>
          </cell>
          <cell r="H1654">
            <v>7</v>
          </cell>
          <cell r="I1654">
            <v>31</v>
          </cell>
          <cell r="J1654">
            <v>0</v>
          </cell>
          <cell r="K1654" t="str">
            <v>T</v>
          </cell>
          <cell r="L1654">
            <v>1</v>
          </cell>
          <cell r="M1654">
            <v>1</v>
          </cell>
        </row>
        <row r="1655">
          <cell r="B1655" t="str">
            <v>RANCHI</v>
          </cell>
          <cell r="C1655" t="str">
            <v>INDIA</v>
          </cell>
          <cell r="D1655">
            <v>23</v>
          </cell>
          <cell r="E1655">
            <v>19</v>
          </cell>
          <cell r="F1655">
            <v>0</v>
          </cell>
          <cell r="G1655" t="str">
            <v>U</v>
          </cell>
          <cell r="H1655">
            <v>85</v>
          </cell>
          <cell r="I1655">
            <v>19</v>
          </cell>
          <cell r="J1655">
            <v>0</v>
          </cell>
          <cell r="K1655" t="str">
            <v>T</v>
          </cell>
          <cell r="L1655">
            <v>5</v>
          </cell>
          <cell r="M1655">
            <v>1</v>
          </cell>
        </row>
        <row r="1656">
          <cell r="B1656" t="str">
            <v>RANGKASBITUNG</v>
          </cell>
          <cell r="C1656" t="str">
            <v>INDONESIA</v>
          </cell>
          <cell r="D1656">
            <v>6</v>
          </cell>
          <cell r="E1656">
            <v>22</v>
          </cell>
          <cell r="F1656">
            <v>0</v>
          </cell>
          <cell r="G1656" t="str">
            <v>S</v>
          </cell>
          <cell r="H1656">
            <v>106</v>
          </cell>
          <cell r="I1656">
            <v>13</v>
          </cell>
          <cell r="J1656">
            <v>0</v>
          </cell>
          <cell r="K1656" t="str">
            <v>T</v>
          </cell>
          <cell r="L1656">
            <v>7</v>
          </cell>
          <cell r="M1656">
            <v>10</v>
          </cell>
        </row>
        <row r="1657">
          <cell r="B1657" t="str">
            <v>RANTAU</v>
          </cell>
          <cell r="C1657" t="str">
            <v>INDONESIA</v>
          </cell>
          <cell r="D1657">
            <v>2</v>
          </cell>
          <cell r="E1657">
            <v>55</v>
          </cell>
          <cell r="F1657">
            <v>0</v>
          </cell>
          <cell r="G1657" t="str">
            <v>S</v>
          </cell>
          <cell r="H1657">
            <v>115</v>
          </cell>
          <cell r="I1657">
            <v>9</v>
          </cell>
          <cell r="J1657">
            <v>0</v>
          </cell>
          <cell r="K1657" t="str">
            <v>T</v>
          </cell>
          <cell r="L1657">
            <v>8</v>
          </cell>
          <cell r="M1657">
            <v>10</v>
          </cell>
        </row>
        <row r="1658">
          <cell r="B1658" t="str">
            <v>RANTAU PRAPAT</v>
          </cell>
          <cell r="C1658" t="str">
            <v>INDONESIA</v>
          </cell>
          <cell r="D1658">
            <v>2</v>
          </cell>
          <cell r="E1658">
            <v>7</v>
          </cell>
          <cell r="F1658">
            <v>0</v>
          </cell>
          <cell r="G1658" t="str">
            <v>U</v>
          </cell>
          <cell r="H1658">
            <v>99</v>
          </cell>
          <cell r="I1658">
            <v>50</v>
          </cell>
          <cell r="J1658">
            <v>0</v>
          </cell>
          <cell r="K1658" t="str">
            <v>T</v>
          </cell>
          <cell r="L1658">
            <v>7</v>
          </cell>
          <cell r="M1658">
            <v>10</v>
          </cell>
        </row>
        <row r="1659">
          <cell r="B1659" t="str">
            <v>RAPID CITY</v>
          </cell>
          <cell r="C1659" t="str">
            <v>USA (SD)</v>
          </cell>
          <cell r="D1659">
            <v>44</v>
          </cell>
          <cell r="E1659">
            <v>3</v>
          </cell>
          <cell r="F1659">
            <v>0</v>
          </cell>
          <cell r="G1659" t="str">
            <v>U</v>
          </cell>
          <cell r="H1659">
            <v>103</v>
          </cell>
          <cell r="I1659">
            <v>3</v>
          </cell>
          <cell r="J1659">
            <v>0</v>
          </cell>
          <cell r="K1659" t="str">
            <v>B</v>
          </cell>
          <cell r="L1659">
            <v>-7</v>
          </cell>
          <cell r="M1659">
            <v>1</v>
          </cell>
        </row>
        <row r="1660">
          <cell r="B1660" t="str">
            <v>RAS AL KHAIMAH</v>
          </cell>
          <cell r="C1660" t="str">
            <v>UAE</v>
          </cell>
          <cell r="D1660">
            <v>25</v>
          </cell>
          <cell r="E1660">
            <v>37</v>
          </cell>
          <cell r="F1660">
            <v>0</v>
          </cell>
          <cell r="G1660" t="str">
            <v>U</v>
          </cell>
          <cell r="H1660">
            <v>55</v>
          </cell>
          <cell r="I1660">
            <v>56</v>
          </cell>
          <cell r="J1660">
            <v>0</v>
          </cell>
          <cell r="K1660" t="str">
            <v>T</v>
          </cell>
          <cell r="L1660">
            <v>4</v>
          </cell>
          <cell r="M1660">
            <v>1</v>
          </cell>
        </row>
        <row r="1661">
          <cell r="B1661" t="str">
            <v>RAS NASRANI</v>
          </cell>
          <cell r="C1661" t="str">
            <v>EGYPT</v>
          </cell>
          <cell r="D1661">
            <v>27</v>
          </cell>
          <cell r="E1661">
            <v>59</v>
          </cell>
          <cell r="F1661">
            <v>0</v>
          </cell>
          <cell r="G1661" t="str">
            <v>U</v>
          </cell>
          <cell r="H1661">
            <v>34</v>
          </cell>
          <cell r="I1661">
            <v>23</v>
          </cell>
          <cell r="J1661">
            <v>0</v>
          </cell>
          <cell r="K1661" t="str">
            <v>T</v>
          </cell>
          <cell r="L1661">
            <v>2</v>
          </cell>
          <cell r="M1661">
            <v>1</v>
          </cell>
        </row>
        <row r="1662">
          <cell r="B1662" t="str">
            <v>RAS TUNNURAH</v>
          </cell>
          <cell r="C1662" t="str">
            <v>SAUDI ARABIA</v>
          </cell>
          <cell r="D1662">
            <v>26</v>
          </cell>
          <cell r="E1662">
            <v>38</v>
          </cell>
          <cell r="F1662">
            <v>0</v>
          </cell>
          <cell r="G1662" t="str">
            <v>U</v>
          </cell>
          <cell r="H1662">
            <v>50</v>
          </cell>
          <cell r="I1662">
            <v>1</v>
          </cell>
          <cell r="J1662">
            <v>0</v>
          </cell>
          <cell r="K1662" t="str">
            <v>T</v>
          </cell>
          <cell r="L1662">
            <v>3</v>
          </cell>
          <cell r="M1662">
            <v>1</v>
          </cell>
        </row>
        <row r="1663">
          <cell r="B1663" t="str">
            <v>RASHT</v>
          </cell>
          <cell r="C1663" t="str">
            <v>IRAN</v>
          </cell>
          <cell r="D1663">
            <v>37</v>
          </cell>
          <cell r="E1663">
            <v>20</v>
          </cell>
          <cell r="F1663">
            <v>0</v>
          </cell>
          <cell r="G1663" t="str">
            <v>U</v>
          </cell>
          <cell r="H1663">
            <v>49</v>
          </cell>
          <cell r="I1663">
            <v>37</v>
          </cell>
          <cell r="J1663">
            <v>0</v>
          </cell>
          <cell r="K1663" t="str">
            <v>T</v>
          </cell>
          <cell r="L1663">
            <v>3</v>
          </cell>
          <cell r="M1663">
            <v>1</v>
          </cell>
        </row>
        <row r="1664">
          <cell r="B1664" t="str">
            <v>RATON</v>
          </cell>
          <cell r="C1664" t="str">
            <v>USA (NM)</v>
          </cell>
          <cell r="D1664">
            <v>36</v>
          </cell>
          <cell r="E1664">
            <v>44</v>
          </cell>
          <cell r="F1664">
            <v>0</v>
          </cell>
          <cell r="G1664" t="str">
            <v>U</v>
          </cell>
          <cell r="H1664">
            <v>104</v>
          </cell>
          <cell r="I1664">
            <v>30</v>
          </cell>
          <cell r="J1664">
            <v>0</v>
          </cell>
          <cell r="K1664" t="str">
            <v>B</v>
          </cell>
          <cell r="L1664">
            <v>-7</v>
          </cell>
          <cell r="M1664">
            <v>1</v>
          </cell>
        </row>
        <row r="1665">
          <cell r="B1665" t="str">
            <v>RAWALPINDI</v>
          </cell>
          <cell r="C1665" t="str">
            <v>PAKISTAN</v>
          </cell>
          <cell r="D1665">
            <v>33</v>
          </cell>
          <cell r="E1665">
            <v>40</v>
          </cell>
          <cell r="F1665">
            <v>0</v>
          </cell>
          <cell r="G1665" t="str">
            <v>U</v>
          </cell>
          <cell r="H1665">
            <v>73</v>
          </cell>
          <cell r="I1665">
            <v>8</v>
          </cell>
          <cell r="J1665">
            <v>0</v>
          </cell>
          <cell r="K1665" t="str">
            <v>T</v>
          </cell>
          <cell r="L1665">
            <v>5</v>
          </cell>
          <cell r="M1665">
            <v>1</v>
          </cell>
        </row>
        <row r="1666">
          <cell r="B1666" t="str">
            <v>RAWDAH</v>
          </cell>
          <cell r="C1666" t="str">
            <v>SAUDI ARABIA</v>
          </cell>
          <cell r="D1666">
            <v>21</v>
          </cell>
          <cell r="E1666">
            <v>15</v>
          </cell>
          <cell r="F1666">
            <v>0</v>
          </cell>
          <cell r="G1666" t="str">
            <v>U</v>
          </cell>
          <cell r="H1666">
            <v>42</v>
          </cell>
          <cell r="I1666">
            <v>51</v>
          </cell>
          <cell r="J1666">
            <v>0</v>
          </cell>
          <cell r="K1666" t="str">
            <v>T</v>
          </cell>
          <cell r="L1666">
            <v>3</v>
          </cell>
          <cell r="M1666">
            <v>1</v>
          </cell>
        </row>
        <row r="1667">
          <cell r="B1667" t="str">
            <v>RAWLINS</v>
          </cell>
          <cell r="C1667" t="str">
            <v>USA (WY)</v>
          </cell>
          <cell r="D1667">
            <v>41</v>
          </cell>
          <cell r="E1667">
            <v>48</v>
          </cell>
          <cell r="F1667">
            <v>0</v>
          </cell>
          <cell r="G1667" t="str">
            <v>U</v>
          </cell>
          <cell r="H1667">
            <v>107</v>
          </cell>
          <cell r="I1667">
            <v>12</v>
          </cell>
          <cell r="J1667">
            <v>0</v>
          </cell>
          <cell r="K1667" t="str">
            <v>B</v>
          </cell>
          <cell r="L1667">
            <v>-7</v>
          </cell>
          <cell r="M1667">
            <v>1</v>
          </cell>
        </row>
        <row r="1668">
          <cell r="B1668" t="str">
            <v>READING</v>
          </cell>
          <cell r="C1668" t="str">
            <v>USA (PA)</v>
          </cell>
          <cell r="D1668">
            <v>40</v>
          </cell>
          <cell r="E1668">
            <v>23</v>
          </cell>
          <cell r="F1668">
            <v>0</v>
          </cell>
          <cell r="G1668" t="str">
            <v>U</v>
          </cell>
          <cell r="H1668">
            <v>75</v>
          </cell>
          <cell r="I1668">
            <v>58</v>
          </cell>
          <cell r="J1668">
            <v>0</v>
          </cell>
          <cell r="K1668" t="str">
            <v>B</v>
          </cell>
          <cell r="L1668">
            <v>-5</v>
          </cell>
          <cell r="M1668">
            <v>1</v>
          </cell>
        </row>
        <row r="1669">
          <cell r="B1669" t="str">
            <v>RECIFE</v>
          </cell>
          <cell r="C1669" t="str">
            <v>BRAZIL</v>
          </cell>
          <cell r="D1669">
            <v>8</v>
          </cell>
          <cell r="E1669">
            <v>8</v>
          </cell>
          <cell r="F1669">
            <v>0</v>
          </cell>
          <cell r="G1669" t="str">
            <v>S</v>
          </cell>
          <cell r="H1669">
            <v>34</v>
          </cell>
          <cell r="I1669">
            <v>55</v>
          </cell>
          <cell r="J1669">
            <v>0</v>
          </cell>
          <cell r="K1669" t="str">
            <v>B</v>
          </cell>
          <cell r="L1669">
            <v>-3</v>
          </cell>
          <cell r="M1669">
            <v>1</v>
          </cell>
        </row>
        <row r="1670">
          <cell r="B1670" t="str">
            <v>RED BLUFF</v>
          </cell>
          <cell r="C1670" t="str">
            <v>USA (CA)</v>
          </cell>
          <cell r="D1670">
            <v>40</v>
          </cell>
          <cell r="E1670">
            <v>9</v>
          </cell>
          <cell r="F1670">
            <v>0</v>
          </cell>
          <cell r="G1670" t="str">
            <v>U</v>
          </cell>
          <cell r="H1670">
            <v>122</v>
          </cell>
          <cell r="I1670">
            <v>15</v>
          </cell>
          <cell r="J1670">
            <v>0</v>
          </cell>
          <cell r="K1670" t="str">
            <v>B</v>
          </cell>
          <cell r="L1670">
            <v>-8</v>
          </cell>
          <cell r="M1670">
            <v>1</v>
          </cell>
        </row>
        <row r="1671">
          <cell r="B1671" t="str">
            <v>REDDING</v>
          </cell>
          <cell r="C1671" t="str">
            <v>USA (CA)</v>
          </cell>
          <cell r="D1671">
            <v>40</v>
          </cell>
          <cell r="E1671">
            <v>31</v>
          </cell>
          <cell r="F1671">
            <v>0</v>
          </cell>
          <cell r="G1671" t="str">
            <v>U</v>
          </cell>
          <cell r="H1671">
            <v>122</v>
          </cell>
          <cell r="I1671">
            <v>18</v>
          </cell>
          <cell r="J1671">
            <v>0</v>
          </cell>
          <cell r="K1671" t="str">
            <v>B</v>
          </cell>
          <cell r="L1671">
            <v>-8</v>
          </cell>
          <cell r="M1671">
            <v>1</v>
          </cell>
        </row>
        <row r="1672">
          <cell r="B1672" t="str">
            <v>REED CITY</v>
          </cell>
          <cell r="C1672" t="str">
            <v>USA (MI)</v>
          </cell>
          <cell r="D1672">
            <v>43</v>
          </cell>
          <cell r="E1672">
            <v>54</v>
          </cell>
          <cell r="F1672">
            <v>0</v>
          </cell>
          <cell r="G1672" t="str">
            <v>U</v>
          </cell>
          <cell r="H1672">
            <v>85</v>
          </cell>
          <cell r="I1672">
            <v>31</v>
          </cell>
          <cell r="J1672">
            <v>0</v>
          </cell>
          <cell r="K1672" t="str">
            <v>B</v>
          </cell>
          <cell r="L1672">
            <v>-5</v>
          </cell>
          <cell r="M1672">
            <v>1</v>
          </cell>
        </row>
        <row r="1673">
          <cell r="B1673" t="str">
            <v>REGINA SASKAT</v>
          </cell>
          <cell r="C1673" t="str">
            <v>CANADA</v>
          </cell>
          <cell r="D1673">
            <v>50</v>
          </cell>
          <cell r="E1673">
            <v>26</v>
          </cell>
          <cell r="F1673">
            <v>0</v>
          </cell>
          <cell r="G1673" t="str">
            <v>U</v>
          </cell>
          <cell r="H1673">
            <v>103</v>
          </cell>
          <cell r="I1673">
            <v>39</v>
          </cell>
          <cell r="J1673">
            <v>0</v>
          </cell>
          <cell r="K1673" t="str">
            <v>B</v>
          </cell>
          <cell r="L1673">
            <v>-6</v>
          </cell>
          <cell r="M1673">
            <v>1</v>
          </cell>
        </row>
        <row r="1674">
          <cell r="B1674" t="str">
            <v>REIMS</v>
          </cell>
          <cell r="C1674" t="str">
            <v>FRANCE</v>
          </cell>
          <cell r="D1674">
            <v>49</v>
          </cell>
          <cell r="E1674">
            <v>19</v>
          </cell>
          <cell r="F1674">
            <v>0</v>
          </cell>
          <cell r="G1674" t="str">
            <v>U</v>
          </cell>
          <cell r="H1674">
            <v>4</v>
          </cell>
          <cell r="I1674">
            <v>3</v>
          </cell>
          <cell r="J1674">
            <v>0</v>
          </cell>
          <cell r="K1674" t="str">
            <v>T</v>
          </cell>
          <cell r="L1674">
            <v>1</v>
          </cell>
          <cell r="M1674">
            <v>1</v>
          </cell>
        </row>
        <row r="1675">
          <cell r="B1675" t="str">
            <v>REMBANG</v>
          </cell>
          <cell r="C1675" t="str">
            <v>INDONESIA</v>
          </cell>
          <cell r="D1675">
            <v>6</v>
          </cell>
          <cell r="E1675">
            <v>39</v>
          </cell>
          <cell r="F1675">
            <v>0</v>
          </cell>
          <cell r="G1675" t="str">
            <v>S</v>
          </cell>
          <cell r="H1675">
            <v>111</v>
          </cell>
          <cell r="I1675">
            <v>29</v>
          </cell>
          <cell r="J1675">
            <v>0</v>
          </cell>
          <cell r="K1675" t="str">
            <v>T</v>
          </cell>
          <cell r="L1675">
            <v>7</v>
          </cell>
          <cell r="M1675">
            <v>10</v>
          </cell>
        </row>
        <row r="1676">
          <cell r="B1676" t="str">
            <v>RENGAT</v>
          </cell>
          <cell r="C1676" t="str">
            <v>INDONESIA</v>
          </cell>
          <cell r="D1676">
            <v>0</v>
          </cell>
          <cell r="E1676">
            <v>23</v>
          </cell>
          <cell r="F1676">
            <v>0</v>
          </cell>
          <cell r="G1676" t="str">
            <v>S</v>
          </cell>
          <cell r="H1676">
            <v>102</v>
          </cell>
          <cell r="I1676">
            <v>34</v>
          </cell>
          <cell r="J1676">
            <v>0</v>
          </cell>
          <cell r="K1676" t="str">
            <v>T</v>
          </cell>
          <cell r="L1676">
            <v>7</v>
          </cell>
          <cell r="M1676">
            <v>10</v>
          </cell>
        </row>
        <row r="1677">
          <cell r="B1677" t="str">
            <v>RENNES</v>
          </cell>
          <cell r="C1677" t="str">
            <v>FRANCE</v>
          </cell>
          <cell r="D1677">
            <v>48</v>
          </cell>
          <cell r="E1677">
            <v>4</v>
          </cell>
          <cell r="F1677">
            <v>0</v>
          </cell>
          <cell r="G1677" t="str">
            <v>U</v>
          </cell>
          <cell r="H1677">
            <v>1</v>
          </cell>
          <cell r="I1677">
            <v>44</v>
          </cell>
          <cell r="J1677">
            <v>0</v>
          </cell>
          <cell r="K1677" t="str">
            <v>B</v>
          </cell>
          <cell r="L1677">
            <v>1</v>
          </cell>
          <cell r="M1677">
            <v>1</v>
          </cell>
        </row>
        <row r="1678">
          <cell r="B1678" t="str">
            <v>RENO</v>
          </cell>
          <cell r="C1678" t="str">
            <v>USA (NV)</v>
          </cell>
          <cell r="D1678">
            <v>39</v>
          </cell>
          <cell r="E1678">
            <v>30</v>
          </cell>
          <cell r="F1678">
            <v>0</v>
          </cell>
          <cell r="G1678" t="str">
            <v>U</v>
          </cell>
          <cell r="H1678">
            <v>119</v>
          </cell>
          <cell r="I1678">
            <v>46</v>
          </cell>
          <cell r="J1678">
            <v>0</v>
          </cell>
          <cell r="K1678" t="str">
            <v>B</v>
          </cell>
          <cell r="L1678">
            <v>-8</v>
          </cell>
          <cell r="M1678">
            <v>1</v>
          </cell>
        </row>
        <row r="1679">
          <cell r="B1679" t="str">
            <v>RENTON</v>
          </cell>
          <cell r="C1679" t="str">
            <v>USA (WA)</v>
          </cell>
          <cell r="D1679">
            <v>47</v>
          </cell>
          <cell r="E1679">
            <v>30</v>
          </cell>
          <cell r="F1679">
            <v>0</v>
          </cell>
          <cell r="G1679" t="str">
            <v>U</v>
          </cell>
          <cell r="H1679">
            <v>122</v>
          </cell>
          <cell r="I1679">
            <v>13</v>
          </cell>
          <cell r="J1679">
            <v>0</v>
          </cell>
          <cell r="K1679" t="str">
            <v>B</v>
          </cell>
          <cell r="L1679">
            <v>-8</v>
          </cell>
          <cell r="M1679">
            <v>1</v>
          </cell>
        </row>
        <row r="1680">
          <cell r="B1680" t="str">
            <v>RESISTENCIA</v>
          </cell>
          <cell r="C1680" t="str">
            <v>USA (AR)</v>
          </cell>
          <cell r="D1680">
            <v>27</v>
          </cell>
          <cell r="E1680">
            <v>27</v>
          </cell>
          <cell r="F1680">
            <v>0</v>
          </cell>
          <cell r="G1680" t="str">
            <v>S</v>
          </cell>
          <cell r="H1680">
            <v>59</v>
          </cell>
          <cell r="I1680">
            <v>3</v>
          </cell>
          <cell r="J1680">
            <v>0</v>
          </cell>
          <cell r="K1680" t="str">
            <v>B</v>
          </cell>
          <cell r="L1680">
            <v>-6</v>
          </cell>
          <cell r="M1680">
            <v>1</v>
          </cell>
        </row>
        <row r="1681">
          <cell r="B1681" t="str">
            <v>REUS</v>
          </cell>
          <cell r="C1681" t="str">
            <v>SPAIN</v>
          </cell>
          <cell r="D1681">
            <v>41</v>
          </cell>
          <cell r="E1681">
            <v>9</v>
          </cell>
          <cell r="F1681">
            <v>0</v>
          </cell>
          <cell r="G1681" t="str">
            <v>U</v>
          </cell>
          <cell r="H1681">
            <v>1</v>
          </cell>
          <cell r="I1681">
            <v>10</v>
          </cell>
          <cell r="J1681">
            <v>0</v>
          </cell>
          <cell r="K1681" t="str">
            <v>T</v>
          </cell>
          <cell r="L1681">
            <v>1</v>
          </cell>
          <cell r="M1681">
            <v>1</v>
          </cell>
        </row>
        <row r="1682">
          <cell r="B1682" t="str">
            <v>RHINELANDER</v>
          </cell>
          <cell r="C1682" t="str">
            <v>USA (WI)</v>
          </cell>
          <cell r="D1682">
            <v>45</v>
          </cell>
          <cell r="E1682">
            <v>38</v>
          </cell>
          <cell r="F1682">
            <v>0</v>
          </cell>
          <cell r="G1682" t="str">
            <v>U</v>
          </cell>
          <cell r="H1682">
            <v>89</v>
          </cell>
          <cell r="I1682">
            <v>27</v>
          </cell>
          <cell r="J1682">
            <v>0</v>
          </cell>
          <cell r="K1682" t="str">
            <v>B</v>
          </cell>
          <cell r="L1682">
            <v>-6</v>
          </cell>
          <cell r="M1682">
            <v>1</v>
          </cell>
        </row>
        <row r="1683">
          <cell r="B1683" t="str">
            <v>RHODES</v>
          </cell>
          <cell r="C1683" t="str">
            <v>GREECE</v>
          </cell>
          <cell r="D1683">
            <v>36</v>
          </cell>
          <cell r="E1683">
            <v>23</v>
          </cell>
          <cell r="F1683">
            <v>0</v>
          </cell>
          <cell r="G1683" t="str">
            <v>U</v>
          </cell>
          <cell r="H1683">
            <v>28</v>
          </cell>
          <cell r="I1683">
            <v>7</v>
          </cell>
          <cell r="J1683">
            <v>0</v>
          </cell>
          <cell r="K1683" t="str">
            <v>T</v>
          </cell>
          <cell r="L1683">
            <v>2</v>
          </cell>
          <cell r="M1683">
            <v>1</v>
          </cell>
        </row>
        <row r="1684">
          <cell r="B1684" t="str">
            <v>RICHFIELD</v>
          </cell>
          <cell r="C1684" t="str">
            <v>USA (UT)</v>
          </cell>
          <cell r="D1684">
            <v>38</v>
          </cell>
          <cell r="E1684">
            <v>44</v>
          </cell>
          <cell r="F1684">
            <v>0</v>
          </cell>
          <cell r="G1684" t="str">
            <v>U</v>
          </cell>
          <cell r="H1684">
            <v>112</v>
          </cell>
          <cell r="I1684">
            <v>6</v>
          </cell>
          <cell r="J1684">
            <v>0</v>
          </cell>
          <cell r="K1684" t="str">
            <v>B</v>
          </cell>
          <cell r="L1684">
            <v>-7</v>
          </cell>
          <cell r="M1684">
            <v>1</v>
          </cell>
        </row>
        <row r="1685">
          <cell r="B1685" t="str">
            <v>RICHMOND</v>
          </cell>
          <cell r="C1685" t="str">
            <v>AUSTRALIA</v>
          </cell>
          <cell r="D1685">
            <v>20</v>
          </cell>
          <cell r="E1685">
            <v>42</v>
          </cell>
          <cell r="F1685">
            <v>0</v>
          </cell>
          <cell r="G1685" t="str">
            <v>S</v>
          </cell>
          <cell r="H1685">
            <v>143</v>
          </cell>
          <cell r="I1685">
            <v>7</v>
          </cell>
          <cell r="J1685">
            <v>0</v>
          </cell>
          <cell r="K1685" t="str">
            <v>T</v>
          </cell>
          <cell r="L1685">
            <v>10</v>
          </cell>
          <cell r="M1685">
            <v>1</v>
          </cell>
        </row>
        <row r="1686">
          <cell r="B1686" t="str">
            <v>RICHMOND</v>
          </cell>
          <cell r="C1686" t="str">
            <v>USA (VA)</v>
          </cell>
          <cell r="D1686">
            <v>37</v>
          </cell>
          <cell r="E1686">
            <v>30</v>
          </cell>
          <cell r="F1686">
            <v>0</v>
          </cell>
          <cell r="G1686" t="str">
            <v>U</v>
          </cell>
          <cell r="H1686">
            <v>77</v>
          </cell>
          <cell r="I1686">
            <v>19</v>
          </cell>
          <cell r="J1686">
            <v>0</v>
          </cell>
          <cell r="K1686" t="str">
            <v>B</v>
          </cell>
          <cell r="L1686">
            <v>-5</v>
          </cell>
          <cell r="M1686">
            <v>1</v>
          </cell>
        </row>
        <row r="1687">
          <cell r="B1687" t="str">
            <v>RIFLE</v>
          </cell>
          <cell r="C1687" t="str">
            <v>USA (CO)</v>
          </cell>
          <cell r="D1687">
            <v>39</v>
          </cell>
          <cell r="E1687">
            <v>31</v>
          </cell>
          <cell r="F1687">
            <v>0</v>
          </cell>
          <cell r="G1687" t="str">
            <v>U</v>
          </cell>
          <cell r="H1687">
            <v>107</v>
          </cell>
          <cell r="I1687">
            <v>47</v>
          </cell>
          <cell r="J1687">
            <v>0</v>
          </cell>
          <cell r="K1687" t="str">
            <v>B</v>
          </cell>
          <cell r="L1687">
            <v>-7</v>
          </cell>
          <cell r="M1687">
            <v>1</v>
          </cell>
        </row>
        <row r="1688">
          <cell r="B1688" t="str">
            <v>RIMINI</v>
          </cell>
          <cell r="C1688" t="str">
            <v>ITALY</v>
          </cell>
          <cell r="D1688">
            <v>44</v>
          </cell>
          <cell r="E1688">
            <v>1</v>
          </cell>
          <cell r="F1688">
            <v>0</v>
          </cell>
          <cell r="G1688" t="str">
            <v>U</v>
          </cell>
          <cell r="H1688">
            <v>12</v>
          </cell>
          <cell r="I1688">
            <v>37</v>
          </cell>
          <cell r="J1688">
            <v>0</v>
          </cell>
          <cell r="K1688" t="str">
            <v>T</v>
          </cell>
          <cell r="L1688">
            <v>1</v>
          </cell>
          <cell r="M1688">
            <v>1</v>
          </cell>
        </row>
        <row r="1689">
          <cell r="B1689" t="str">
            <v>RIO BRANCO</v>
          </cell>
          <cell r="C1689" t="str">
            <v>BRAZIL</v>
          </cell>
          <cell r="D1689">
            <v>21</v>
          </cell>
          <cell r="E1689">
            <v>11</v>
          </cell>
          <cell r="F1689">
            <v>0</v>
          </cell>
          <cell r="G1689" t="str">
            <v>S</v>
          </cell>
          <cell r="H1689">
            <v>57</v>
          </cell>
          <cell r="I1689">
            <v>11</v>
          </cell>
          <cell r="J1689">
            <v>0</v>
          </cell>
          <cell r="K1689" t="str">
            <v>B</v>
          </cell>
          <cell r="L1689">
            <v>-3</v>
          </cell>
          <cell r="M1689">
            <v>1</v>
          </cell>
        </row>
        <row r="1690">
          <cell r="B1690" t="str">
            <v>RIO CUARTO</v>
          </cell>
          <cell r="C1690" t="str">
            <v>USA (AR)</v>
          </cell>
          <cell r="D1690">
            <v>33</v>
          </cell>
          <cell r="E1690">
            <v>10</v>
          </cell>
          <cell r="F1690">
            <v>0</v>
          </cell>
          <cell r="G1690" t="str">
            <v>S</v>
          </cell>
          <cell r="H1690">
            <v>64</v>
          </cell>
          <cell r="I1690">
            <v>20</v>
          </cell>
          <cell r="J1690">
            <v>0</v>
          </cell>
          <cell r="K1690" t="str">
            <v>B</v>
          </cell>
          <cell r="L1690">
            <v>-6</v>
          </cell>
          <cell r="M1690">
            <v>1</v>
          </cell>
        </row>
        <row r="1691">
          <cell r="B1691" t="str">
            <v>RIO DE JANEIRO</v>
          </cell>
          <cell r="C1691" t="str">
            <v>BRAZIL</v>
          </cell>
          <cell r="D1691">
            <v>22</v>
          </cell>
          <cell r="E1691">
            <v>48</v>
          </cell>
          <cell r="F1691">
            <v>0</v>
          </cell>
          <cell r="G1691" t="str">
            <v>S</v>
          </cell>
          <cell r="H1691">
            <v>43</v>
          </cell>
          <cell r="I1691">
            <v>15</v>
          </cell>
          <cell r="J1691">
            <v>0</v>
          </cell>
          <cell r="K1691" t="str">
            <v>B</v>
          </cell>
          <cell r="L1691">
            <v>-3</v>
          </cell>
          <cell r="M1691">
            <v>1</v>
          </cell>
        </row>
        <row r="1692">
          <cell r="B1692" t="str">
            <v>RIO GALLEGOS</v>
          </cell>
          <cell r="C1692" t="str">
            <v>ARGENTINA</v>
          </cell>
          <cell r="D1692">
            <v>51</v>
          </cell>
          <cell r="E1692">
            <v>37</v>
          </cell>
          <cell r="F1692">
            <v>0</v>
          </cell>
          <cell r="G1692" t="str">
            <v>S</v>
          </cell>
          <cell r="H1692">
            <v>69</v>
          </cell>
          <cell r="I1692">
            <v>20</v>
          </cell>
          <cell r="J1692">
            <v>0</v>
          </cell>
          <cell r="K1692" t="str">
            <v>B</v>
          </cell>
          <cell r="L1692">
            <v>-3</v>
          </cell>
          <cell r="M1692">
            <v>1</v>
          </cell>
        </row>
        <row r="1693">
          <cell r="B1693" t="str">
            <v>RIO GRANDE</v>
          </cell>
          <cell r="C1693" t="str">
            <v>USA (AR)</v>
          </cell>
          <cell r="D1693">
            <v>53</v>
          </cell>
          <cell r="E1693">
            <v>47</v>
          </cell>
          <cell r="F1693">
            <v>0</v>
          </cell>
          <cell r="G1693" t="str">
            <v>S</v>
          </cell>
          <cell r="H1693">
            <v>67</v>
          </cell>
          <cell r="I1693">
            <v>45</v>
          </cell>
          <cell r="J1693">
            <v>0</v>
          </cell>
          <cell r="K1693" t="str">
            <v>B</v>
          </cell>
          <cell r="L1693">
            <v>-6</v>
          </cell>
          <cell r="M1693">
            <v>1</v>
          </cell>
        </row>
        <row r="1694">
          <cell r="B1694" t="str">
            <v>RIVERSIDE</v>
          </cell>
          <cell r="C1694" t="str">
            <v>USA (CA)</v>
          </cell>
          <cell r="D1694">
            <v>33</v>
          </cell>
          <cell r="E1694">
            <v>57</v>
          </cell>
          <cell r="F1694">
            <v>0</v>
          </cell>
          <cell r="G1694" t="str">
            <v>U</v>
          </cell>
          <cell r="H1694">
            <v>117</v>
          </cell>
          <cell r="I1694">
            <v>27</v>
          </cell>
          <cell r="J1694">
            <v>0</v>
          </cell>
          <cell r="K1694" t="str">
            <v>B</v>
          </cell>
          <cell r="L1694">
            <v>-8</v>
          </cell>
          <cell r="M1694">
            <v>1</v>
          </cell>
        </row>
        <row r="1695">
          <cell r="B1695" t="str">
            <v>RIVERTON</v>
          </cell>
          <cell r="C1695" t="str">
            <v>USA (WY)</v>
          </cell>
          <cell r="D1695">
            <v>43</v>
          </cell>
          <cell r="E1695">
            <v>4</v>
          </cell>
          <cell r="F1695">
            <v>0</v>
          </cell>
          <cell r="G1695" t="str">
            <v>U</v>
          </cell>
          <cell r="H1695">
            <v>108</v>
          </cell>
          <cell r="I1695">
            <v>27</v>
          </cell>
          <cell r="J1695">
            <v>0</v>
          </cell>
          <cell r="K1695" t="str">
            <v>B</v>
          </cell>
          <cell r="L1695">
            <v>-7</v>
          </cell>
          <cell r="M1695">
            <v>1</v>
          </cell>
        </row>
        <row r="1696">
          <cell r="B1696" t="str">
            <v>RIYADH</v>
          </cell>
          <cell r="C1696" t="str">
            <v>SAUDI ARABIA</v>
          </cell>
          <cell r="D1696">
            <v>24</v>
          </cell>
          <cell r="E1696">
            <v>58</v>
          </cell>
          <cell r="F1696">
            <v>0</v>
          </cell>
          <cell r="G1696" t="str">
            <v>U</v>
          </cell>
          <cell r="H1696">
            <v>46</v>
          </cell>
          <cell r="I1696">
            <v>42</v>
          </cell>
          <cell r="J1696">
            <v>0</v>
          </cell>
          <cell r="K1696" t="str">
            <v>T</v>
          </cell>
          <cell r="L1696">
            <v>3</v>
          </cell>
          <cell r="M1696">
            <v>1</v>
          </cell>
        </row>
        <row r="1697">
          <cell r="B1697" t="str">
            <v>RIYAN MUKALLA</v>
          </cell>
          <cell r="C1697" t="str">
            <v>YEMEN</v>
          </cell>
          <cell r="D1697">
            <v>14</v>
          </cell>
          <cell r="E1697">
            <v>39</v>
          </cell>
          <cell r="F1697">
            <v>0</v>
          </cell>
          <cell r="G1697" t="str">
            <v>U</v>
          </cell>
          <cell r="H1697">
            <v>49</v>
          </cell>
          <cell r="I1697">
            <v>19</v>
          </cell>
          <cell r="J1697">
            <v>0</v>
          </cell>
          <cell r="K1697" t="str">
            <v>T</v>
          </cell>
          <cell r="L1697">
            <v>3</v>
          </cell>
          <cell r="M1697">
            <v>1</v>
          </cell>
        </row>
        <row r="1698">
          <cell r="B1698" t="str">
            <v>ROANOKE</v>
          </cell>
          <cell r="C1698" t="str">
            <v>USA (VA)</v>
          </cell>
          <cell r="D1698">
            <v>37</v>
          </cell>
          <cell r="E1698">
            <v>19</v>
          </cell>
          <cell r="F1698">
            <v>0</v>
          </cell>
          <cell r="G1698" t="str">
            <v>U</v>
          </cell>
          <cell r="H1698">
            <v>79</v>
          </cell>
          <cell r="I1698">
            <v>59</v>
          </cell>
          <cell r="J1698">
            <v>0</v>
          </cell>
          <cell r="K1698" t="str">
            <v>B</v>
          </cell>
          <cell r="L1698">
            <v>-5</v>
          </cell>
          <cell r="M1698">
            <v>1</v>
          </cell>
        </row>
        <row r="1699">
          <cell r="B1699" t="str">
            <v>ROBERVAL</v>
          </cell>
          <cell r="C1699" t="str">
            <v>CANADA</v>
          </cell>
          <cell r="D1699">
            <v>48</v>
          </cell>
          <cell r="E1699">
            <v>31</v>
          </cell>
          <cell r="F1699">
            <v>0</v>
          </cell>
          <cell r="G1699" t="str">
            <v>U</v>
          </cell>
          <cell r="H1699">
            <v>72</v>
          </cell>
          <cell r="I1699">
            <v>16</v>
          </cell>
          <cell r="J1699">
            <v>0</v>
          </cell>
          <cell r="K1699" t="str">
            <v>B</v>
          </cell>
          <cell r="L1699">
            <v>-5</v>
          </cell>
          <cell r="M1699">
            <v>1</v>
          </cell>
        </row>
        <row r="1700">
          <cell r="B1700" t="str">
            <v>ROCHESTER</v>
          </cell>
          <cell r="C1700" t="str">
            <v>USA (MN)</v>
          </cell>
          <cell r="D1700">
            <v>43</v>
          </cell>
          <cell r="E1700">
            <v>55</v>
          </cell>
          <cell r="F1700">
            <v>0</v>
          </cell>
          <cell r="G1700" t="str">
            <v>U</v>
          </cell>
          <cell r="H1700">
            <v>92</v>
          </cell>
          <cell r="I1700">
            <v>30</v>
          </cell>
          <cell r="J1700">
            <v>0</v>
          </cell>
          <cell r="K1700" t="str">
            <v>B</v>
          </cell>
          <cell r="L1700">
            <v>-6</v>
          </cell>
          <cell r="M1700">
            <v>1</v>
          </cell>
        </row>
        <row r="1701">
          <cell r="B1701" t="str">
            <v>ROCHESTER</v>
          </cell>
          <cell r="C1701" t="str">
            <v>USA (NY)</v>
          </cell>
          <cell r="D1701">
            <v>43</v>
          </cell>
          <cell r="E1701">
            <v>7</v>
          </cell>
          <cell r="F1701">
            <v>0</v>
          </cell>
          <cell r="G1701" t="str">
            <v>U</v>
          </cell>
          <cell r="H1701">
            <v>77</v>
          </cell>
          <cell r="I1701">
            <v>40</v>
          </cell>
          <cell r="J1701">
            <v>0</v>
          </cell>
          <cell r="K1701" t="str">
            <v>B</v>
          </cell>
          <cell r="L1701">
            <v>-5</v>
          </cell>
          <cell r="M1701">
            <v>1</v>
          </cell>
        </row>
        <row r="1702">
          <cell r="B1702" t="str">
            <v>ROCK SOUND</v>
          </cell>
          <cell r="C1702" t="str">
            <v>BAHAMAS</v>
          </cell>
          <cell r="D1702">
            <v>24</v>
          </cell>
          <cell r="E1702">
            <v>54</v>
          </cell>
          <cell r="F1702">
            <v>0</v>
          </cell>
          <cell r="G1702" t="str">
            <v>U</v>
          </cell>
          <cell r="H1702">
            <v>76</v>
          </cell>
          <cell r="I1702">
            <v>11</v>
          </cell>
          <cell r="J1702">
            <v>0</v>
          </cell>
          <cell r="K1702" t="str">
            <v>B</v>
          </cell>
          <cell r="L1702">
            <v>-5</v>
          </cell>
          <cell r="M1702">
            <v>1</v>
          </cell>
        </row>
        <row r="1703">
          <cell r="B1703" t="str">
            <v>ROCK SPRINGS</v>
          </cell>
          <cell r="C1703" t="str">
            <v>USA (WY)</v>
          </cell>
          <cell r="D1703">
            <v>41</v>
          </cell>
          <cell r="E1703">
            <v>36</v>
          </cell>
          <cell r="F1703">
            <v>0</v>
          </cell>
          <cell r="G1703" t="str">
            <v>U</v>
          </cell>
          <cell r="H1703">
            <v>109</v>
          </cell>
          <cell r="I1703">
            <v>4</v>
          </cell>
          <cell r="J1703">
            <v>0</v>
          </cell>
          <cell r="K1703" t="str">
            <v>B</v>
          </cell>
          <cell r="L1703">
            <v>-7</v>
          </cell>
          <cell r="M1703">
            <v>1</v>
          </cell>
        </row>
        <row r="1704">
          <cell r="B1704" t="str">
            <v>ROCKFORD</v>
          </cell>
          <cell r="C1704" t="str">
            <v>USA (IL)</v>
          </cell>
          <cell r="D1704">
            <v>42</v>
          </cell>
          <cell r="E1704">
            <v>12</v>
          </cell>
          <cell r="F1704">
            <v>0</v>
          </cell>
          <cell r="G1704" t="str">
            <v>U</v>
          </cell>
          <cell r="H1704">
            <v>89</v>
          </cell>
          <cell r="I1704">
            <v>6</v>
          </cell>
          <cell r="J1704">
            <v>0</v>
          </cell>
          <cell r="K1704" t="str">
            <v>B</v>
          </cell>
          <cell r="L1704">
            <v>-6</v>
          </cell>
          <cell r="M1704">
            <v>1</v>
          </cell>
        </row>
        <row r="1705">
          <cell r="B1705" t="str">
            <v>ROCKLAND</v>
          </cell>
          <cell r="C1705" t="str">
            <v>USA (ME)</v>
          </cell>
          <cell r="D1705">
            <v>44</v>
          </cell>
          <cell r="E1705">
            <v>4</v>
          </cell>
          <cell r="F1705">
            <v>0</v>
          </cell>
          <cell r="G1705" t="str">
            <v>U</v>
          </cell>
          <cell r="H1705">
            <v>69</v>
          </cell>
          <cell r="I1705">
            <v>6</v>
          </cell>
          <cell r="J1705">
            <v>0</v>
          </cell>
          <cell r="K1705" t="str">
            <v>B</v>
          </cell>
          <cell r="L1705">
            <v>-5</v>
          </cell>
          <cell r="M1705">
            <v>1</v>
          </cell>
        </row>
        <row r="1706">
          <cell r="B1706" t="str">
            <v>ROCKPORT</v>
          </cell>
          <cell r="C1706" t="str">
            <v>USA (TX)</v>
          </cell>
          <cell r="D1706">
            <v>28</v>
          </cell>
          <cell r="E1706">
            <v>5</v>
          </cell>
          <cell r="F1706">
            <v>0</v>
          </cell>
          <cell r="G1706" t="str">
            <v>U</v>
          </cell>
          <cell r="H1706">
            <v>97</v>
          </cell>
          <cell r="I1706">
            <v>3</v>
          </cell>
          <cell r="J1706">
            <v>0</v>
          </cell>
          <cell r="K1706" t="str">
            <v>B</v>
          </cell>
          <cell r="L1706">
            <v>-6</v>
          </cell>
          <cell r="M1706">
            <v>1</v>
          </cell>
        </row>
        <row r="1707">
          <cell r="B1707" t="str">
            <v>ROCKY MOUNT</v>
          </cell>
          <cell r="C1707" t="str">
            <v>USA (NC)</v>
          </cell>
          <cell r="D1707">
            <v>35</v>
          </cell>
          <cell r="E1707">
            <v>51</v>
          </cell>
          <cell r="F1707">
            <v>0</v>
          </cell>
          <cell r="G1707" t="str">
            <v>U</v>
          </cell>
          <cell r="H1707">
            <v>77</v>
          </cell>
          <cell r="I1707">
            <v>53</v>
          </cell>
          <cell r="J1707">
            <v>0</v>
          </cell>
          <cell r="K1707" t="str">
            <v>B</v>
          </cell>
          <cell r="L1707">
            <v>-5</v>
          </cell>
          <cell r="M1707">
            <v>1</v>
          </cell>
        </row>
        <row r="1708">
          <cell r="B1708" t="str">
            <v>ROME</v>
          </cell>
          <cell r="C1708" t="str">
            <v>ITALY</v>
          </cell>
          <cell r="D1708">
            <v>41</v>
          </cell>
          <cell r="E1708">
            <v>48</v>
          </cell>
          <cell r="F1708">
            <v>0</v>
          </cell>
          <cell r="G1708" t="str">
            <v>U</v>
          </cell>
          <cell r="H1708">
            <v>12</v>
          </cell>
          <cell r="I1708">
            <v>14</v>
          </cell>
          <cell r="J1708">
            <v>0</v>
          </cell>
          <cell r="K1708" t="str">
            <v>T</v>
          </cell>
          <cell r="L1708">
            <v>1</v>
          </cell>
          <cell r="M1708">
            <v>1</v>
          </cell>
        </row>
        <row r="1709">
          <cell r="B1709" t="str">
            <v>ROME</v>
          </cell>
          <cell r="C1709" t="str">
            <v>USA (GA)</v>
          </cell>
          <cell r="D1709">
            <v>34</v>
          </cell>
          <cell r="E1709">
            <v>21</v>
          </cell>
          <cell r="F1709">
            <v>0</v>
          </cell>
          <cell r="G1709" t="str">
            <v>U</v>
          </cell>
          <cell r="H1709">
            <v>85</v>
          </cell>
          <cell r="I1709">
            <v>9</v>
          </cell>
          <cell r="J1709">
            <v>0</v>
          </cell>
          <cell r="K1709" t="str">
            <v>B</v>
          </cell>
          <cell r="L1709">
            <v>-5</v>
          </cell>
          <cell r="M1709">
            <v>1</v>
          </cell>
        </row>
        <row r="1710">
          <cell r="B1710" t="str">
            <v>RONNE</v>
          </cell>
          <cell r="C1710" t="str">
            <v>DENMARK</v>
          </cell>
          <cell r="D1710">
            <v>55</v>
          </cell>
          <cell r="E1710">
            <v>4</v>
          </cell>
          <cell r="F1710">
            <v>0</v>
          </cell>
          <cell r="G1710" t="str">
            <v>U</v>
          </cell>
          <cell r="H1710">
            <v>14</v>
          </cell>
          <cell r="I1710">
            <v>45</v>
          </cell>
          <cell r="J1710">
            <v>0</v>
          </cell>
          <cell r="K1710" t="str">
            <v>T</v>
          </cell>
          <cell r="L1710">
            <v>1</v>
          </cell>
          <cell r="M1710">
            <v>1</v>
          </cell>
        </row>
        <row r="1711">
          <cell r="B1711" t="str">
            <v>ROOSEVELT ROADS</v>
          </cell>
          <cell r="C1711" t="str">
            <v>PUERTO RICO</v>
          </cell>
          <cell r="D1711">
            <v>18</v>
          </cell>
          <cell r="E1711">
            <v>15</v>
          </cell>
          <cell r="F1711">
            <v>0</v>
          </cell>
          <cell r="G1711" t="str">
            <v>U</v>
          </cell>
          <cell r="H1711">
            <v>65</v>
          </cell>
          <cell r="I1711">
            <v>38</v>
          </cell>
          <cell r="J1711">
            <v>0</v>
          </cell>
          <cell r="K1711" t="str">
            <v>B</v>
          </cell>
          <cell r="L1711">
            <v>-4</v>
          </cell>
          <cell r="M1711">
            <v>1</v>
          </cell>
        </row>
        <row r="1712">
          <cell r="B1712" t="str">
            <v>ROSARIO</v>
          </cell>
          <cell r="C1712" t="str">
            <v>ARGENTINA</v>
          </cell>
          <cell r="D1712">
            <v>32</v>
          </cell>
          <cell r="E1712">
            <v>54</v>
          </cell>
          <cell r="F1712">
            <v>0</v>
          </cell>
          <cell r="G1712" t="str">
            <v>S</v>
          </cell>
          <cell r="H1712">
            <v>60</v>
          </cell>
          <cell r="I1712">
            <v>47</v>
          </cell>
          <cell r="J1712">
            <v>0</v>
          </cell>
          <cell r="K1712" t="str">
            <v>B</v>
          </cell>
          <cell r="L1712">
            <v>-3</v>
          </cell>
          <cell r="M1712">
            <v>1</v>
          </cell>
        </row>
        <row r="1713">
          <cell r="B1713" t="str">
            <v>ROSEBURG</v>
          </cell>
          <cell r="C1713" t="str">
            <v>USA (OR)</v>
          </cell>
          <cell r="D1713">
            <v>43</v>
          </cell>
          <cell r="E1713">
            <v>14</v>
          </cell>
          <cell r="F1713">
            <v>0</v>
          </cell>
          <cell r="G1713" t="str">
            <v>U</v>
          </cell>
          <cell r="H1713">
            <v>123</v>
          </cell>
          <cell r="I1713">
            <v>22</v>
          </cell>
          <cell r="J1713">
            <v>0</v>
          </cell>
          <cell r="K1713" t="str">
            <v>B</v>
          </cell>
          <cell r="L1713">
            <v>-8</v>
          </cell>
          <cell r="M1713">
            <v>1</v>
          </cell>
        </row>
        <row r="1714">
          <cell r="B1714" t="str">
            <v>ROSTOCK</v>
          </cell>
          <cell r="C1714" t="str">
            <v>GERMANY</v>
          </cell>
          <cell r="D1714">
            <v>54</v>
          </cell>
          <cell r="E1714">
            <v>6</v>
          </cell>
          <cell r="F1714">
            <v>0</v>
          </cell>
          <cell r="G1714" t="str">
            <v>U</v>
          </cell>
          <cell r="H1714">
            <v>12</v>
          </cell>
          <cell r="I1714">
            <v>9</v>
          </cell>
          <cell r="J1714">
            <v>0</v>
          </cell>
          <cell r="K1714" t="str">
            <v>T</v>
          </cell>
          <cell r="L1714">
            <v>1</v>
          </cell>
          <cell r="M1714">
            <v>1</v>
          </cell>
        </row>
        <row r="1715">
          <cell r="B1715" t="str">
            <v>ROSWELL</v>
          </cell>
          <cell r="C1715" t="str">
            <v>USA (NM)</v>
          </cell>
          <cell r="D1715">
            <v>33</v>
          </cell>
          <cell r="E1715">
            <v>18</v>
          </cell>
          <cell r="F1715">
            <v>0</v>
          </cell>
          <cell r="G1715" t="str">
            <v>U</v>
          </cell>
          <cell r="H1715">
            <v>104</v>
          </cell>
          <cell r="I1715">
            <v>32</v>
          </cell>
          <cell r="J1715">
            <v>0</v>
          </cell>
          <cell r="K1715" t="str">
            <v>B</v>
          </cell>
          <cell r="L1715">
            <v>-7</v>
          </cell>
          <cell r="M1715">
            <v>1</v>
          </cell>
        </row>
        <row r="1716">
          <cell r="B1716" t="str">
            <v>ROTTERDAM</v>
          </cell>
          <cell r="C1716" t="str">
            <v>NETHERLANDS</v>
          </cell>
          <cell r="D1716">
            <v>51</v>
          </cell>
          <cell r="E1716">
            <v>58</v>
          </cell>
          <cell r="F1716">
            <v>0</v>
          </cell>
          <cell r="G1716" t="str">
            <v>U</v>
          </cell>
          <cell r="H1716">
            <v>4</v>
          </cell>
          <cell r="I1716">
            <v>27</v>
          </cell>
          <cell r="J1716">
            <v>0</v>
          </cell>
          <cell r="K1716" t="str">
            <v>T</v>
          </cell>
          <cell r="L1716">
            <v>1</v>
          </cell>
          <cell r="M1716">
            <v>1</v>
          </cell>
        </row>
        <row r="1717">
          <cell r="B1717" t="str">
            <v>ROUYN</v>
          </cell>
          <cell r="C1717" t="str">
            <v>CANADA</v>
          </cell>
          <cell r="D1717">
            <v>48</v>
          </cell>
          <cell r="E1717">
            <v>12</v>
          </cell>
          <cell r="F1717">
            <v>0</v>
          </cell>
          <cell r="G1717" t="str">
            <v>U</v>
          </cell>
          <cell r="H1717">
            <v>78</v>
          </cell>
          <cell r="I1717">
            <v>50</v>
          </cell>
          <cell r="J1717">
            <v>0</v>
          </cell>
          <cell r="K1717" t="str">
            <v>B</v>
          </cell>
          <cell r="L1717">
            <v>-5</v>
          </cell>
          <cell r="M1717">
            <v>1</v>
          </cell>
        </row>
        <row r="1718">
          <cell r="B1718" t="str">
            <v>ROVANIEMI</v>
          </cell>
          <cell r="C1718" t="str">
            <v>FINLAND</v>
          </cell>
          <cell r="D1718">
            <v>66</v>
          </cell>
          <cell r="E1718">
            <v>34</v>
          </cell>
          <cell r="F1718">
            <v>0</v>
          </cell>
          <cell r="G1718" t="str">
            <v>U</v>
          </cell>
          <cell r="H1718">
            <v>25</v>
          </cell>
          <cell r="I1718">
            <v>50</v>
          </cell>
          <cell r="J1718">
            <v>0</v>
          </cell>
          <cell r="K1718" t="str">
            <v>T</v>
          </cell>
          <cell r="L1718">
            <v>2</v>
          </cell>
          <cell r="M1718">
            <v>1</v>
          </cell>
        </row>
        <row r="1719">
          <cell r="B1719" t="str">
            <v>RUIDOSO</v>
          </cell>
          <cell r="C1719" t="str">
            <v>USA (NM)</v>
          </cell>
          <cell r="D1719">
            <v>33</v>
          </cell>
          <cell r="E1719">
            <v>22</v>
          </cell>
          <cell r="F1719">
            <v>0</v>
          </cell>
          <cell r="G1719" t="str">
            <v>U</v>
          </cell>
          <cell r="H1719">
            <v>105</v>
          </cell>
          <cell r="I1719">
            <v>40</v>
          </cell>
          <cell r="J1719">
            <v>0</v>
          </cell>
          <cell r="K1719" t="str">
            <v>B</v>
          </cell>
          <cell r="L1719">
            <v>-7</v>
          </cell>
          <cell r="M1719">
            <v>1</v>
          </cell>
        </row>
        <row r="1720">
          <cell r="B1720" t="str">
            <v>RUM</v>
          </cell>
          <cell r="C1720" t="str">
            <v>JORDAN</v>
          </cell>
          <cell r="D1720">
            <v>29</v>
          </cell>
          <cell r="E1720">
            <v>34</v>
          </cell>
          <cell r="F1720">
            <v>30</v>
          </cell>
          <cell r="G1720" t="str">
            <v>U</v>
          </cell>
          <cell r="H1720">
            <v>35</v>
          </cell>
          <cell r="I1720">
            <v>25</v>
          </cell>
          <cell r="J1720">
            <v>30</v>
          </cell>
          <cell r="K1720" t="str">
            <v>T</v>
          </cell>
          <cell r="L1720">
            <v>2</v>
          </cell>
          <cell r="M1720">
            <v>950</v>
          </cell>
        </row>
        <row r="1721">
          <cell r="B1721" t="str">
            <v>RUTENG</v>
          </cell>
          <cell r="C1721" t="str">
            <v>INDONESIA</v>
          </cell>
          <cell r="D1721">
            <v>8</v>
          </cell>
          <cell r="E1721">
            <v>40</v>
          </cell>
          <cell r="F1721">
            <v>0</v>
          </cell>
          <cell r="G1721" t="str">
            <v>S</v>
          </cell>
          <cell r="H1721">
            <v>120</v>
          </cell>
          <cell r="I1721">
            <v>30</v>
          </cell>
          <cell r="J1721">
            <v>0</v>
          </cell>
          <cell r="K1721" t="str">
            <v>T</v>
          </cell>
          <cell r="L1721">
            <v>8</v>
          </cell>
          <cell r="M1721">
            <v>10</v>
          </cell>
        </row>
        <row r="1722">
          <cell r="B1722" t="str">
            <v>RUTLAND</v>
          </cell>
          <cell r="C1722" t="str">
            <v>USA (VT)</v>
          </cell>
          <cell r="D1722">
            <v>43</v>
          </cell>
          <cell r="E1722">
            <v>32</v>
          </cell>
          <cell r="F1722">
            <v>0</v>
          </cell>
          <cell r="G1722" t="str">
            <v>U</v>
          </cell>
          <cell r="H1722">
            <v>72</v>
          </cell>
          <cell r="I1722">
            <v>57</v>
          </cell>
          <cell r="J1722">
            <v>0</v>
          </cell>
          <cell r="K1722" t="str">
            <v>B</v>
          </cell>
          <cell r="L1722">
            <v>-5</v>
          </cell>
          <cell r="M1722">
            <v>1</v>
          </cell>
        </row>
        <row r="1723">
          <cell r="B1723" t="str">
            <v>RWEASHED</v>
          </cell>
          <cell r="C1723" t="str">
            <v>JORDAN</v>
          </cell>
          <cell r="D1723">
            <v>32</v>
          </cell>
          <cell r="E1723">
            <v>30</v>
          </cell>
          <cell r="F1723">
            <v>30</v>
          </cell>
          <cell r="G1723" t="str">
            <v>U</v>
          </cell>
          <cell r="H1723">
            <v>38</v>
          </cell>
          <cell r="I1723">
            <v>12</v>
          </cell>
          <cell r="J1723">
            <v>0</v>
          </cell>
          <cell r="K1723" t="str">
            <v>T</v>
          </cell>
          <cell r="L1723">
            <v>2</v>
          </cell>
          <cell r="M1723">
            <v>680</v>
          </cell>
        </row>
        <row r="1724">
          <cell r="B1724" t="str">
            <v>RZESZOW</v>
          </cell>
          <cell r="C1724" t="str">
            <v>POLAND</v>
          </cell>
          <cell r="D1724">
            <v>50</v>
          </cell>
          <cell r="E1724">
            <v>7</v>
          </cell>
          <cell r="F1724">
            <v>0</v>
          </cell>
          <cell r="G1724" t="str">
            <v>U</v>
          </cell>
          <cell r="H1724">
            <v>22</v>
          </cell>
          <cell r="I1724">
            <v>1</v>
          </cell>
          <cell r="J1724">
            <v>0</v>
          </cell>
          <cell r="K1724" t="str">
            <v>T</v>
          </cell>
          <cell r="L1724">
            <v>1</v>
          </cell>
          <cell r="M1724">
            <v>1</v>
          </cell>
        </row>
        <row r="1725">
          <cell r="B1725" t="str">
            <v>SAARBRUCKEN</v>
          </cell>
          <cell r="C1725" t="str">
            <v>GERMANY</v>
          </cell>
          <cell r="D1725">
            <v>49</v>
          </cell>
          <cell r="E1725">
            <v>13</v>
          </cell>
          <cell r="F1725">
            <v>0</v>
          </cell>
          <cell r="G1725" t="str">
            <v>U</v>
          </cell>
          <cell r="H1725">
            <v>7</v>
          </cell>
          <cell r="I1725">
            <v>7</v>
          </cell>
          <cell r="J1725">
            <v>0</v>
          </cell>
          <cell r="K1725" t="str">
            <v>T</v>
          </cell>
          <cell r="L1725">
            <v>1</v>
          </cell>
          <cell r="M1725">
            <v>1</v>
          </cell>
        </row>
        <row r="1726">
          <cell r="B1726" t="str">
            <v>SABANG</v>
          </cell>
          <cell r="C1726" t="str">
            <v>INDONESIA</v>
          </cell>
          <cell r="D1726">
            <v>5</v>
          </cell>
          <cell r="E1726">
            <v>54</v>
          </cell>
          <cell r="F1726">
            <v>0</v>
          </cell>
          <cell r="G1726" t="str">
            <v>U</v>
          </cell>
          <cell r="H1726">
            <v>95</v>
          </cell>
          <cell r="I1726">
            <v>21</v>
          </cell>
          <cell r="J1726">
            <v>0</v>
          </cell>
          <cell r="K1726" t="str">
            <v>T</v>
          </cell>
          <cell r="L1726">
            <v>7</v>
          </cell>
          <cell r="M1726">
            <v>10</v>
          </cell>
        </row>
        <row r="1727">
          <cell r="B1727" t="str">
            <v>SACRAMENTO</v>
          </cell>
          <cell r="C1727" t="str">
            <v>USA (CA)</v>
          </cell>
          <cell r="D1727">
            <v>38</v>
          </cell>
          <cell r="E1727">
            <v>31</v>
          </cell>
          <cell r="F1727">
            <v>0</v>
          </cell>
          <cell r="G1727" t="str">
            <v>U</v>
          </cell>
          <cell r="H1727">
            <v>121</v>
          </cell>
          <cell r="I1727">
            <v>30</v>
          </cell>
          <cell r="J1727">
            <v>0</v>
          </cell>
          <cell r="K1727" t="str">
            <v>B</v>
          </cell>
          <cell r="L1727">
            <v>-8</v>
          </cell>
          <cell r="M1727">
            <v>1</v>
          </cell>
        </row>
        <row r="1728">
          <cell r="B1728" t="str">
            <v>SAFAWI</v>
          </cell>
          <cell r="C1728" t="str">
            <v>JORDAN</v>
          </cell>
          <cell r="D1728">
            <v>32</v>
          </cell>
          <cell r="E1728">
            <v>12</v>
          </cell>
          <cell r="F1728">
            <v>0</v>
          </cell>
          <cell r="G1728" t="str">
            <v>U</v>
          </cell>
          <cell r="H1728">
            <v>37</v>
          </cell>
          <cell r="I1728">
            <v>7</v>
          </cell>
          <cell r="J1728">
            <v>30</v>
          </cell>
          <cell r="K1728" t="str">
            <v>T</v>
          </cell>
          <cell r="L1728">
            <v>2</v>
          </cell>
          <cell r="M1728">
            <v>700</v>
          </cell>
        </row>
        <row r="1729">
          <cell r="B1729" t="str">
            <v>SAFI</v>
          </cell>
          <cell r="C1729" t="str">
            <v>JORDAN</v>
          </cell>
          <cell r="D1729">
            <v>31</v>
          </cell>
          <cell r="E1729">
            <v>3</v>
          </cell>
          <cell r="F1729">
            <v>0</v>
          </cell>
          <cell r="G1729" t="str">
            <v>U</v>
          </cell>
          <cell r="H1729">
            <v>35</v>
          </cell>
          <cell r="I1729">
            <v>29</v>
          </cell>
          <cell r="J1729">
            <v>0</v>
          </cell>
          <cell r="K1729" t="str">
            <v>T</v>
          </cell>
          <cell r="L1729">
            <v>2</v>
          </cell>
          <cell r="M1729">
            <v>1</v>
          </cell>
        </row>
        <row r="1730">
          <cell r="B1730" t="str">
            <v>SAFI</v>
          </cell>
          <cell r="C1730" t="str">
            <v>MOROCCO</v>
          </cell>
          <cell r="D1730">
            <v>32</v>
          </cell>
          <cell r="E1730">
            <v>18</v>
          </cell>
          <cell r="F1730">
            <v>0</v>
          </cell>
          <cell r="G1730" t="str">
            <v>U</v>
          </cell>
          <cell r="H1730">
            <v>9</v>
          </cell>
          <cell r="I1730">
            <v>20</v>
          </cell>
          <cell r="J1730">
            <v>0</v>
          </cell>
          <cell r="K1730" t="str">
            <v>B</v>
          </cell>
          <cell r="L1730">
            <v>0</v>
          </cell>
          <cell r="M1730">
            <v>1</v>
          </cell>
        </row>
        <row r="1731">
          <cell r="B1731" t="str">
            <v>SAGINAW</v>
          </cell>
          <cell r="C1731" t="str">
            <v>USA (MI)</v>
          </cell>
          <cell r="D1731">
            <v>43</v>
          </cell>
          <cell r="E1731">
            <v>32</v>
          </cell>
          <cell r="F1731">
            <v>0</v>
          </cell>
          <cell r="G1731" t="str">
            <v>U</v>
          </cell>
          <cell r="H1731">
            <v>84</v>
          </cell>
          <cell r="I1731">
            <v>5</v>
          </cell>
          <cell r="J1731">
            <v>0</v>
          </cell>
          <cell r="K1731" t="str">
            <v>B</v>
          </cell>
          <cell r="L1731">
            <v>-5</v>
          </cell>
          <cell r="M1731">
            <v>1</v>
          </cell>
        </row>
        <row r="1732">
          <cell r="B1732" t="str">
            <v>SAGUENAY</v>
          </cell>
          <cell r="C1732" t="str">
            <v>CANADA</v>
          </cell>
          <cell r="D1732">
            <v>48</v>
          </cell>
          <cell r="E1732">
            <v>19</v>
          </cell>
          <cell r="F1732">
            <v>0</v>
          </cell>
          <cell r="G1732" t="str">
            <v>U</v>
          </cell>
          <cell r="H1732">
            <v>70</v>
          </cell>
          <cell r="I1732">
            <v>59</v>
          </cell>
          <cell r="J1732">
            <v>0</v>
          </cell>
          <cell r="K1732" t="str">
            <v>B</v>
          </cell>
          <cell r="L1732">
            <v>-5</v>
          </cell>
          <cell r="M1732">
            <v>1</v>
          </cell>
        </row>
        <row r="1733">
          <cell r="B1733" t="str">
            <v>SAINT ETIENNE</v>
          </cell>
          <cell r="C1733" t="str">
            <v>FRANCE</v>
          </cell>
          <cell r="D1733">
            <v>45</v>
          </cell>
          <cell r="E1733">
            <v>33</v>
          </cell>
          <cell r="F1733">
            <v>0</v>
          </cell>
          <cell r="G1733" t="str">
            <v>U</v>
          </cell>
          <cell r="H1733">
            <v>4</v>
          </cell>
          <cell r="I1733">
            <v>18</v>
          </cell>
          <cell r="J1733">
            <v>0</v>
          </cell>
          <cell r="K1733" t="str">
            <v>T</v>
          </cell>
          <cell r="L1733">
            <v>1</v>
          </cell>
          <cell r="M1733">
            <v>1</v>
          </cell>
        </row>
        <row r="1734">
          <cell r="B1734" t="str">
            <v>SAINT JOHN</v>
          </cell>
          <cell r="C1734" t="str">
            <v>CANADA</v>
          </cell>
          <cell r="D1734">
            <v>45</v>
          </cell>
          <cell r="E1734">
            <v>19</v>
          </cell>
          <cell r="F1734">
            <v>0</v>
          </cell>
          <cell r="G1734" t="str">
            <v>U</v>
          </cell>
          <cell r="H1734">
            <v>65</v>
          </cell>
          <cell r="I1734">
            <v>53</v>
          </cell>
          <cell r="J1734">
            <v>0</v>
          </cell>
          <cell r="K1734" t="str">
            <v>B</v>
          </cell>
          <cell r="L1734">
            <v>-4</v>
          </cell>
          <cell r="M1734">
            <v>1</v>
          </cell>
        </row>
        <row r="1735">
          <cell r="B1735" t="str">
            <v>SAKAKAH</v>
          </cell>
          <cell r="C1735" t="str">
            <v>SAUDI ARABIA</v>
          </cell>
          <cell r="D1735">
            <v>29</v>
          </cell>
          <cell r="E1735">
            <v>58</v>
          </cell>
          <cell r="F1735">
            <v>0</v>
          </cell>
          <cell r="G1735" t="str">
            <v>U</v>
          </cell>
          <cell r="H1735">
            <v>40</v>
          </cell>
          <cell r="I1735">
            <v>12</v>
          </cell>
          <cell r="J1735">
            <v>0</v>
          </cell>
          <cell r="K1735" t="str">
            <v>T</v>
          </cell>
          <cell r="L1735">
            <v>3</v>
          </cell>
          <cell r="M1735">
            <v>1</v>
          </cell>
        </row>
        <row r="1736">
          <cell r="B1736" t="str">
            <v>SAL</v>
          </cell>
          <cell r="C1736" t="str">
            <v>CAPE VERDE</v>
          </cell>
          <cell r="D1736">
            <v>16</v>
          </cell>
          <cell r="E1736">
            <v>45</v>
          </cell>
          <cell r="F1736">
            <v>0</v>
          </cell>
          <cell r="G1736" t="str">
            <v>U</v>
          </cell>
          <cell r="H1736">
            <v>22</v>
          </cell>
          <cell r="I1736">
            <v>57</v>
          </cell>
          <cell r="J1736">
            <v>0</v>
          </cell>
          <cell r="K1736" t="str">
            <v>B</v>
          </cell>
          <cell r="L1736">
            <v>-1</v>
          </cell>
          <cell r="M1736">
            <v>1</v>
          </cell>
        </row>
        <row r="1737">
          <cell r="B1737" t="str">
            <v>SALALAH</v>
          </cell>
          <cell r="C1737" t="str">
            <v>OMAN</v>
          </cell>
          <cell r="D1737">
            <v>17</v>
          </cell>
          <cell r="E1737">
            <v>2</v>
          </cell>
          <cell r="F1737">
            <v>0</v>
          </cell>
          <cell r="G1737" t="str">
            <v>U</v>
          </cell>
          <cell r="H1737">
            <v>54</v>
          </cell>
          <cell r="I1737">
            <v>6</v>
          </cell>
          <cell r="J1737">
            <v>0</v>
          </cell>
          <cell r="K1737" t="str">
            <v>T</v>
          </cell>
          <cell r="L1737">
            <v>4</v>
          </cell>
          <cell r="M1737">
            <v>1</v>
          </cell>
        </row>
        <row r="1738">
          <cell r="B1738" t="str">
            <v>SALATIGA</v>
          </cell>
          <cell r="C1738" t="str">
            <v>INDONESIA</v>
          </cell>
          <cell r="D1738">
            <v>7</v>
          </cell>
          <cell r="E1738">
            <v>20</v>
          </cell>
          <cell r="F1738">
            <v>0</v>
          </cell>
          <cell r="G1738" t="str">
            <v>S</v>
          </cell>
          <cell r="H1738">
            <v>110</v>
          </cell>
          <cell r="I1738">
            <v>29</v>
          </cell>
          <cell r="J1738">
            <v>0</v>
          </cell>
          <cell r="K1738" t="str">
            <v>T</v>
          </cell>
          <cell r="L1738">
            <v>7</v>
          </cell>
          <cell r="M1738">
            <v>10</v>
          </cell>
        </row>
        <row r="1739">
          <cell r="B1739" t="str">
            <v>SALEM</v>
          </cell>
          <cell r="C1739" t="str">
            <v>USA (OR)</v>
          </cell>
          <cell r="D1739">
            <v>44</v>
          </cell>
          <cell r="E1739">
            <v>55</v>
          </cell>
          <cell r="F1739">
            <v>0</v>
          </cell>
          <cell r="G1739" t="str">
            <v>U</v>
          </cell>
          <cell r="H1739">
            <v>123</v>
          </cell>
          <cell r="I1739">
            <v>0</v>
          </cell>
          <cell r="J1739">
            <v>0</v>
          </cell>
          <cell r="K1739" t="str">
            <v>B</v>
          </cell>
          <cell r="L1739">
            <v>-8</v>
          </cell>
          <cell r="M1739">
            <v>1</v>
          </cell>
        </row>
        <row r="1740">
          <cell r="B1740" t="str">
            <v>SALINA</v>
          </cell>
          <cell r="C1740" t="str">
            <v>USA (KS)</v>
          </cell>
          <cell r="D1740">
            <v>38</v>
          </cell>
          <cell r="E1740">
            <v>47</v>
          </cell>
          <cell r="F1740">
            <v>0</v>
          </cell>
          <cell r="G1740" t="str">
            <v>U</v>
          </cell>
          <cell r="H1740">
            <v>97</v>
          </cell>
          <cell r="I1740">
            <v>39</v>
          </cell>
          <cell r="J1740">
            <v>0</v>
          </cell>
          <cell r="K1740" t="str">
            <v>B</v>
          </cell>
          <cell r="L1740">
            <v>-6</v>
          </cell>
          <cell r="M1740">
            <v>1</v>
          </cell>
        </row>
        <row r="1741">
          <cell r="B1741" t="str">
            <v>SALINAS</v>
          </cell>
          <cell r="C1741" t="str">
            <v>USA (CA)</v>
          </cell>
          <cell r="D1741">
            <v>36</v>
          </cell>
          <cell r="E1741">
            <v>40</v>
          </cell>
          <cell r="F1741">
            <v>0</v>
          </cell>
          <cell r="G1741" t="str">
            <v>U</v>
          </cell>
          <cell r="H1741">
            <v>121</v>
          </cell>
          <cell r="I1741">
            <v>36</v>
          </cell>
          <cell r="J1741">
            <v>0</v>
          </cell>
          <cell r="K1741" t="str">
            <v>B</v>
          </cell>
          <cell r="L1741">
            <v>-8</v>
          </cell>
          <cell r="M1741">
            <v>1</v>
          </cell>
        </row>
        <row r="1742">
          <cell r="B1742" t="str">
            <v>SALISBURY</v>
          </cell>
          <cell r="C1742" t="str">
            <v>USA (MD)</v>
          </cell>
          <cell r="D1742">
            <v>38</v>
          </cell>
          <cell r="E1742">
            <v>20</v>
          </cell>
          <cell r="F1742">
            <v>0</v>
          </cell>
          <cell r="G1742" t="str">
            <v>U</v>
          </cell>
          <cell r="H1742">
            <v>75</v>
          </cell>
          <cell r="I1742">
            <v>31</v>
          </cell>
          <cell r="J1742">
            <v>0</v>
          </cell>
          <cell r="K1742" t="str">
            <v>B</v>
          </cell>
          <cell r="L1742">
            <v>-5</v>
          </cell>
          <cell r="M1742">
            <v>1</v>
          </cell>
        </row>
        <row r="1743">
          <cell r="B1743" t="str">
            <v>SALMON</v>
          </cell>
          <cell r="C1743" t="str">
            <v>USA (ID)</v>
          </cell>
          <cell r="D1743">
            <v>45</v>
          </cell>
          <cell r="E1743">
            <v>7</v>
          </cell>
          <cell r="F1743">
            <v>0</v>
          </cell>
          <cell r="G1743" t="str">
            <v>U</v>
          </cell>
          <cell r="H1743">
            <v>113</v>
          </cell>
          <cell r="I1743">
            <v>53</v>
          </cell>
          <cell r="J1743">
            <v>0</v>
          </cell>
          <cell r="K1743" t="str">
            <v>B</v>
          </cell>
          <cell r="L1743">
            <v>-7</v>
          </cell>
          <cell r="M1743">
            <v>1</v>
          </cell>
        </row>
        <row r="1744">
          <cell r="B1744" t="str">
            <v>SALT LAKE CITY</v>
          </cell>
          <cell r="C1744" t="str">
            <v>USA (UT)</v>
          </cell>
          <cell r="D1744">
            <v>40</v>
          </cell>
          <cell r="E1744">
            <v>47</v>
          </cell>
          <cell r="F1744">
            <v>0</v>
          </cell>
          <cell r="G1744" t="str">
            <v>U</v>
          </cell>
          <cell r="H1744">
            <v>111</v>
          </cell>
          <cell r="I1744">
            <v>58</v>
          </cell>
          <cell r="J1744">
            <v>0</v>
          </cell>
          <cell r="K1744" t="str">
            <v>B</v>
          </cell>
          <cell r="L1744">
            <v>-7</v>
          </cell>
          <cell r="M1744">
            <v>1</v>
          </cell>
        </row>
        <row r="1745">
          <cell r="B1745" t="str">
            <v>SALTA</v>
          </cell>
          <cell r="C1745" t="str">
            <v>ARGENTINA</v>
          </cell>
          <cell r="D1745">
            <v>24</v>
          </cell>
          <cell r="E1745">
            <v>51</v>
          </cell>
          <cell r="F1745">
            <v>0</v>
          </cell>
          <cell r="G1745" t="str">
            <v>S</v>
          </cell>
          <cell r="H1745">
            <v>65</v>
          </cell>
          <cell r="I1745">
            <v>28</v>
          </cell>
          <cell r="J1745">
            <v>0</v>
          </cell>
          <cell r="K1745" t="str">
            <v>B</v>
          </cell>
          <cell r="L1745">
            <v>-3</v>
          </cell>
          <cell r="M1745">
            <v>1</v>
          </cell>
        </row>
        <row r="1746">
          <cell r="B1746" t="str">
            <v>SALVADOR</v>
          </cell>
          <cell r="C1746" t="str">
            <v>BRAZIL</v>
          </cell>
          <cell r="D1746">
            <v>12</v>
          </cell>
          <cell r="E1746">
            <v>55</v>
          </cell>
          <cell r="F1746">
            <v>0</v>
          </cell>
          <cell r="G1746" t="str">
            <v>S</v>
          </cell>
          <cell r="H1746">
            <v>38</v>
          </cell>
          <cell r="I1746">
            <v>20</v>
          </cell>
          <cell r="J1746">
            <v>0</v>
          </cell>
          <cell r="K1746" t="str">
            <v>B</v>
          </cell>
          <cell r="L1746">
            <v>-3</v>
          </cell>
          <cell r="M1746">
            <v>1</v>
          </cell>
        </row>
        <row r="1747">
          <cell r="B1747" t="str">
            <v>SALZBURG</v>
          </cell>
          <cell r="C1747" t="str">
            <v>AUSTRIA</v>
          </cell>
          <cell r="D1747">
            <v>47</v>
          </cell>
          <cell r="E1747">
            <v>48</v>
          </cell>
          <cell r="F1747">
            <v>0</v>
          </cell>
          <cell r="G1747" t="str">
            <v>U</v>
          </cell>
          <cell r="H1747">
            <v>13</v>
          </cell>
          <cell r="I1747">
            <v>0</v>
          </cell>
          <cell r="J1747">
            <v>0</v>
          </cell>
          <cell r="K1747" t="str">
            <v>T</v>
          </cell>
          <cell r="L1747">
            <v>1</v>
          </cell>
          <cell r="M1747">
            <v>1</v>
          </cell>
        </row>
        <row r="1748">
          <cell r="B1748" t="str">
            <v>SAMARINDA</v>
          </cell>
          <cell r="C1748" t="str">
            <v>INDONESIA</v>
          </cell>
          <cell r="D1748">
            <v>0</v>
          </cell>
          <cell r="E1748">
            <v>28</v>
          </cell>
          <cell r="F1748">
            <v>0</v>
          </cell>
          <cell r="G1748" t="str">
            <v>S</v>
          </cell>
          <cell r="H1748">
            <v>117</v>
          </cell>
          <cell r="I1748">
            <v>11</v>
          </cell>
          <cell r="J1748">
            <v>0</v>
          </cell>
          <cell r="K1748" t="str">
            <v>T</v>
          </cell>
          <cell r="L1748">
            <v>8</v>
          </cell>
          <cell r="M1748">
            <v>10</v>
          </cell>
        </row>
        <row r="1749">
          <cell r="B1749" t="str">
            <v>SAMBAS</v>
          </cell>
          <cell r="C1749" t="str">
            <v>INDONESIA</v>
          </cell>
          <cell r="D1749">
            <v>1</v>
          </cell>
          <cell r="E1749">
            <v>18</v>
          </cell>
          <cell r="F1749">
            <v>0</v>
          </cell>
          <cell r="G1749" t="str">
            <v>U</v>
          </cell>
          <cell r="H1749">
            <v>109</v>
          </cell>
          <cell r="I1749">
            <v>18</v>
          </cell>
          <cell r="J1749">
            <v>0</v>
          </cell>
          <cell r="K1749" t="str">
            <v>T</v>
          </cell>
          <cell r="L1749">
            <v>8</v>
          </cell>
          <cell r="M1749">
            <v>10</v>
          </cell>
        </row>
        <row r="1750">
          <cell r="B1750" t="str">
            <v>SAMOS</v>
          </cell>
          <cell r="C1750" t="str">
            <v>GREECE</v>
          </cell>
          <cell r="D1750">
            <v>37</v>
          </cell>
          <cell r="E1750">
            <v>41</v>
          </cell>
          <cell r="F1750">
            <v>0</v>
          </cell>
          <cell r="G1750" t="str">
            <v>U</v>
          </cell>
          <cell r="H1750">
            <v>26</v>
          </cell>
          <cell r="I1750">
            <v>55</v>
          </cell>
          <cell r="J1750">
            <v>0</v>
          </cell>
          <cell r="K1750" t="str">
            <v>T</v>
          </cell>
          <cell r="L1750">
            <v>2</v>
          </cell>
          <cell r="M1750">
            <v>1</v>
          </cell>
        </row>
        <row r="1751">
          <cell r="B1751" t="str">
            <v>SAMPANG</v>
          </cell>
          <cell r="C1751" t="str">
            <v>INDONESIA</v>
          </cell>
          <cell r="D1751">
            <v>7</v>
          </cell>
          <cell r="E1751">
            <v>11</v>
          </cell>
          <cell r="F1751">
            <v>0</v>
          </cell>
          <cell r="G1751" t="str">
            <v>S</v>
          </cell>
          <cell r="H1751">
            <v>113</v>
          </cell>
          <cell r="I1751">
            <v>15</v>
          </cell>
          <cell r="J1751">
            <v>0</v>
          </cell>
          <cell r="K1751" t="str">
            <v>T</v>
          </cell>
          <cell r="L1751">
            <v>7</v>
          </cell>
          <cell r="M1751">
            <v>10</v>
          </cell>
        </row>
        <row r="1752">
          <cell r="B1752" t="str">
            <v>SAMPIT</v>
          </cell>
          <cell r="C1752" t="str">
            <v>INDONESIA</v>
          </cell>
          <cell r="D1752">
            <v>2</v>
          </cell>
          <cell r="E1752">
            <v>32</v>
          </cell>
          <cell r="F1752">
            <v>0</v>
          </cell>
          <cell r="G1752" t="str">
            <v>S</v>
          </cell>
          <cell r="H1752">
            <v>112</v>
          </cell>
          <cell r="I1752">
            <v>58</v>
          </cell>
          <cell r="J1752">
            <v>0</v>
          </cell>
          <cell r="K1752" t="str">
            <v>T</v>
          </cell>
          <cell r="L1752">
            <v>8</v>
          </cell>
          <cell r="M1752">
            <v>10</v>
          </cell>
        </row>
        <row r="1753">
          <cell r="B1753" t="str">
            <v>SAN ANTONIO</v>
          </cell>
          <cell r="C1753" t="str">
            <v>USA (TX)</v>
          </cell>
          <cell r="D1753">
            <v>29</v>
          </cell>
          <cell r="E1753">
            <v>23</v>
          </cell>
          <cell r="F1753">
            <v>0</v>
          </cell>
          <cell r="G1753" t="str">
            <v>U</v>
          </cell>
          <cell r="H1753">
            <v>98</v>
          </cell>
          <cell r="I1753">
            <v>35</v>
          </cell>
          <cell r="J1753">
            <v>0</v>
          </cell>
          <cell r="K1753" t="str">
            <v>B</v>
          </cell>
          <cell r="L1753">
            <v>-6</v>
          </cell>
          <cell r="M1753">
            <v>1</v>
          </cell>
        </row>
        <row r="1754">
          <cell r="B1754" t="str">
            <v>SAN BERNARDINO</v>
          </cell>
          <cell r="C1754" t="str">
            <v>USA (CA)</v>
          </cell>
          <cell r="D1754">
            <v>34</v>
          </cell>
          <cell r="E1754">
            <v>6</v>
          </cell>
          <cell r="F1754">
            <v>0</v>
          </cell>
          <cell r="G1754" t="str">
            <v>U</v>
          </cell>
          <cell r="H1754">
            <v>117</v>
          </cell>
          <cell r="I1754">
            <v>14</v>
          </cell>
          <cell r="J1754">
            <v>0</v>
          </cell>
          <cell r="K1754" t="str">
            <v>B</v>
          </cell>
          <cell r="L1754">
            <v>-8</v>
          </cell>
          <cell r="M1754">
            <v>1</v>
          </cell>
        </row>
        <row r="1755">
          <cell r="B1755" t="str">
            <v>SAN CARLOS DEBAR.</v>
          </cell>
          <cell r="C1755" t="str">
            <v>USA (AR)</v>
          </cell>
          <cell r="D1755">
            <v>41</v>
          </cell>
          <cell r="E1755">
            <v>9</v>
          </cell>
          <cell r="F1755">
            <v>0</v>
          </cell>
          <cell r="G1755" t="str">
            <v>S</v>
          </cell>
          <cell r="H1755">
            <v>71</v>
          </cell>
          <cell r="I1755">
            <v>10</v>
          </cell>
          <cell r="J1755">
            <v>0</v>
          </cell>
          <cell r="K1755" t="str">
            <v>B</v>
          </cell>
          <cell r="L1755">
            <v>-3</v>
          </cell>
          <cell r="M1755">
            <v>1</v>
          </cell>
        </row>
        <row r="1756">
          <cell r="B1756" t="str">
            <v>SAN CLEMENTE ISL</v>
          </cell>
          <cell r="C1756" t="str">
            <v>USA (CA)</v>
          </cell>
          <cell r="D1756">
            <v>33</v>
          </cell>
          <cell r="E1756">
            <v>1</v>
          </cell>
          <cell r="F1756">
            <v>0</v>
          </cell>
          <cell r="G1756" t="str">
            <v>U</v>
          </cell>
          <cell r="H1756">
            <v>118</v>
          </cell>
          <cell r="I1756">
            <v>35</v>
          </cell>
          <cell r="J1756">
            <v>0</v>
          </cell>
          <cell r="K1756" t="str">
            <v>B</v>
          </cell>
          <cell r="L1756">
            <v>-8</v>
          </cell>
          <cell r="M1756">
            <v>1</v>
          </cell>
        </row>
        <row r="1757">
          <cell r="B1757" t="str">
            <v>SAN DIEGO</v>
          </cell>
          <cell r="C1757" t="str">
            <v>USA (CA)</v>
          </cell>
          <cell r="D1757">
            <v>32</v>
          </cell>
          <cell r="E1757">
            <v>42</v>
          </cell>
          <cell r="F1757">
            <v>0</v>
          </cell>
          <cell r="G1757" t="str">
            <v>U</v>
          </cell>
          <cell r="H1757">
            <v>117</v>
          </cell>
          <cell r="I1757">
            <v>13</v>
          </cell>
          <cell r="J1757">
            <v>0</v>
          </cell>
          <cell r="K1757" t="str">
            <v>B</v>
          </cell>
          <cell r="L1757">
            <v>-8</v>
          </cell>
          <cell r="M1757">
            <v>1</v>
          </cell>
        </row>
        <row r="1758">
          <cell r="B1758" t="str">
            <v>SAN FRANCISCO</v>
          </cell>
          <cell r="C1758" t="str">
            <v>USA (CA)</v>
          </cell>
          <cell r="D1758">
            <v>37</v>
          </cell>
          <cell r="E1758">
            <v>37</v>
          </cell>
          <cell r="F1758">
            <v>0</v>
          </cell>
          <cell r="G1758" t="str">
            <v>U</v>
          </cell>
          <cell r="H1758">
            <v>122</v>
          </cell>
          <cell r="I1758">
            <v>22</v>
          </cell>
          <cell r="J1758">
            <v>0</v>
          </cell>
          <cell r="K1758" t="str">
            <v>B</v>
          </cell>
          <cell r="L1758">
            <v>-8</v>
          </cell>
          <cell r="M1758">
            <v>1</v>
          </cell>
        </row>
        <row r="1759">
          <cell r="B1759" t="str">
            <v>SAN JOSE</v>
          </cell>
          <cell r="C1759" t="str">
            <v>COSTA RICA</v>
          </cell>
          <cell r="D1759">
            <v>9</v>
          </cell>
          <cell r="E1759">
            <v>60</v>
          </cell>
          <cell r="F1759">
            <v>0</v>
          </cell>
          <cell r="G1759" t="str">
            <v>U</v>
          </cell>
          <cell r="H1759">
            <v>84</v>
          </cell>
          <cell r="I1759">
            <v>13</v>
          </cell>
          <cell r="J1759">
            <v>0</v>
          </cell>
          <cell r="K1759" t="str">
            <v>B</v>
          </cell>
          <cell r="L1759">
            <v>-6</v>
          </cell>
          <cell r="M1759">
            <v>1</v>
          </cell>
        </row>
        <row r="1760">
          <cell r="B1760" t="str">
            <v>SAN JOSE</v>
          </cell>
          <cell r="C1760" t="str">
            <v>USA (CA)</v>
          </cell>
          <cell r="D1760">
            <v>37</v>
          </cell>
          <cell r="E1760">
            <v>22</v>
          </cell>
          <cell r="F1760">
            <v>0</v>
          </cell>
          <cell r="G1760" t="str">
            <v>U</v>
          </cell>
          <cell r="H1760">
            <v>121</v>
          </cell>
          <cell r="I1760">
            <v>56</v>
          </cell>
          <cell r="J1760">
            <v>0</v>
          </cell>
          <cell r="K1760" t="str">
            <v>B</v>
          </cell>
          <cell r="L1760">
            <v>-8</v>
          </cell>
          <cell r="M1760">
            <v>1</v>
          </cell>
        </row>
        <row r="1761">
          <cell r="B1761" t="str">
            <v>SAN JUAN</v>
          </cell>
          <cell r="C1761" t="str">
            <v>ARGENTINA</v>
          </cell>
          <cell r="D1761">
            <v>31</v>
          </cell>
          <cell r="E1761">
            <v>34</v>
          </cell>
          <cell r="F1761">
            <v>0</v>
          </cell>
          <cell r="G1761" t="str">
            <v>S</v>
          </cell>
          <cell r="H1761">
            <v>68</v>
          </cell>
          <cell r="I1761">
            <v>25</v>
          </cell>
          <cell r="J1761">
            <v>0</v>
          </cell>
          <cell r="K1761" t="str">
            <v>B</v>
          </cell>
          <cell r="L1761">
            <v>-3</v>
          </cell>
          <cell r="M1761">
            <v>1</v>
          </cell>
        </row>
        <row r="1762">
          <cell r="B1762" t="str">
            <v>SAN LUIS</v>
          </cell>
          <cell r="C1762" t="str">
            <v>ARGENTINA</v>
          </cell>
          <cell r="D1762">
            <v>33</v>
          </cell>
          <cell r="E1762">
            <v>16</v>
          </cell>
          <cell r="F1762">
            <v>0</v>
          </cell>
          <cell r="G1762" t="str">
            <v>S</v>
          </cell>
          <cell r="H1762">
            <v>66</v>
          </cell>
          <cell r="I1762">
            <v>22</v>
          </cell>
          <cell r="J1762">
            <v>0</v>
          </cell>
          <cell r="K1762" t="str">
            <v>B</v>
          </cell>
          <cell r="L1762">
            <v>-3</v>
          </cell>
          <cell r="M1762">
            <v>1</v>
          </cell>
        </row>
        <row r="1763">
          <cell r="B1763" t="str">
            <v>SAN LUIS OBISPO</v>
          </cell>
          <cell r="C1763" t="str">
            <v>USA (CA)</v>
          </cell>
          <cell r="D1763">
            <v>35</v>
          </cell>
          <cell r="E1763">
            <v>14</v>
          </cell>
          <cell r="F1763">
            <v>0</v>
          </cell>
          <cell r="G1763" t="str">
            <v>U</v>
          </cell>
          <cell r="H1763">
            <v>120</v>
          </cell>
          <cell r="I1763">
            <v>38</v>
          </cell>
          <cell r="J1763">
            <v>0</v>
          </cell>
          <cell r="K1763" t="str">
            <v>B</v>
          </cell>
          <cell r="L1763">
            <v>-8</v>
          </cell>
          <cell r="M1763">
            <v>1</v>
          </cell>
        </row>
        <row r="1764">
          <cell r="B1764" t="str">
            <v>SAN RAFAEL</v>
          </cell>
          <cell r="C1764" t="str">
            <v>ARGENTINA</v>
          </cell>
          <cell r="D1764">
            <v>34</v>
          </cell>
          <cell r="E1764">
            <v>35</v>
          </cell>
          <cell r="F1764">
            <v>0</v>
          </cell>
          <cell r="G1764" t="str">
            <v>S</v>
          </cell>
          <cell r="H1764">
            <v>68</v>
          </cell>
          <cell r="I1764">
            <v>24</v>
          </cell>
          <cell r="J1764">
            <v>0</v>
          </cell>
          <cell r="K1764" t="str">
            <v>B</v>
          </cell>
          <cell r="L1764">
            <v>-3</v>
          </cell>
          <cell r="M1764">
            <v>1</v>
          </cell>
        </row>
        <row r="1765">
          <cell r="B1765" t="str">
            <v>SAN RAFAEL</v>
          </cell>
          <cell r="C1765" t="str">
            <v>USA (CA)</v>
          </cell>
          <cell r="D1765">
            <v>38</v>
          </cell>
          <cell r="E1765">
            <v>9</v>
          </cell>
          <cell r="F1765">
            <v>0</v>
          </cell>
          <cell r="G1765" t="str">
            <v>U</v>
          </cell>
          <cell r="H1765">
            <v>122</v>
          </cell>
          <cell r="I1765">
            <v>33</v>
          </cell>
          <cell r="J1765">
            <v>0</v>
          </cell>
          <cell r="K1765" t="str">
            <v>B</v>
          </cell>
          <cell r="L1765">
            <v>-8</v>
          </cell>
          <cell r="M1765">
            <v>1</v>
          </cell>
        </row>
        <row r="1766">
          <cell r="B1766" t="str">
            <v>SANA</v>
          </cell>
          <cell r="C1766" t="str">
            <v>YEMEN</v>
          </cell>
          <cell r="D1766">
            <v>15</v>
          </cell>
          <cell r="E1766">
            <v>29</v>
          </cell>
          <cell r="F1766">
            <v>0</v>
          </cell>
          <cell r="G1766" t="str">
            <v>U</v>
          </cell>
          <cell r="H1766">
            <v>44</v>
          </cell>
          <cell r="I1766">
            <v>13</v>
          </cell>
          <cell r="J1766">
            <v>0</v>
          </cell>
          <cell r="K1766" t="str">
            <v>T</v>
          </cell>
          <cell r="L1766">
            <v>3</v>
          </cell>
          <cell r="M1766">
            <v>1</v>
          </cell>
        </row>
        <row r="1767">
          <cell r="B1767" t="str">
            <v>SANDAKAN</v>
          </cell>
          <cell r="C1767" t="str">
            <v>MALAYSIA</v>
          </cell>
          <cell r="D1767">
            <v>5</v>
          </cell>
          <cell r="E1767">
            <v>54</v>
          </cell>
          <cell r="F1767">
            <v>0</v>
          </cell>
          <cell r="G1767" t="str">
            <v>U</v>
          </cell>
          <cell r="H1767">
            <v>118</v>
          </cell>
          <cell r="I1767">
            <v>4</v>
          </cell>
          <cell r="J1767">
            <v>0</v>
          </cell>
          <cell r="K1767" t="str">
            <v>T</v>
          </cell>
          <cell r="L1767">
            <v>8</v>
          </cell>
          <cell r="M1767">
            <v>1</v>
          </cell>
        </row>
        <row r="1768">
          <cell r="B1768" t="str">
            <v>SANDEFJORD</v>
          </cell>
          <cell r="C1768" t="str">
            <v>NORWAY</v>
          </cell>
          <cell r="D1768">
            <v>59</v>
          </cell>
          <cell r="E1768">
            <v>11</v>
          </cell>
          <cell r="F1768">
            <v>0</v>
          </cell>
          <cell r="G1768" t="str">
            <v>U</v>
          </cell>
          <cell r="H1768">
            <v>10</v>
          </cell>
          <cell r="I1768">
            <v>16</v>
          </cell>
          <cell r="J1768">
            <v>0</v>
          </cell>
          <cell r="K1768" t="str">
            <v>T</v>
          </cell>
          <cell r="L1768">
            <v>1</v>
          </cell>
          <cell r="M1768">
            <v>1</v>
          </cell>
        </row>
        <row r="1769">
          <cell r="B1769" t="str">
            <v>SANDSPIT</v>
          </cell>
          <cell r="C1769" t="str">
            <v>CANADA</v>
          </cell>
          <cell r="D1769">
            <v>53</v>
          </cell>
          <cell r="E1769">
            <v>15</v>
          </cell>
          <cell r="F1769">
            <v>0</v>
          </cell>
          <cell r="G1769" t="str">
            <v>U</v>
          </cell>
          <cell r="H1769">
            <v>131</v>
          </cell>
          <cell r="I1769">
            <v>49</v>
          </cell>
          <cell r="J1769">
            <v>0</v>
          </cell>
          <cell r="K1769" t="str">
            <v>B</v>
          </cell>
          <cell r="L1769">
            <v>-8</v>
          </cell>
          <cell r="M1769">
            <v>1</v>
          </cell>
        </row>
        <row r="1770">
          <cell r="B1770" t="str">
            <v>SANFORD</v>
          </cell>
          <cell r="C1770" t="str">
            <v>USA (FL)</v>
          </cell>
          <cell r="D1770">
            <v>28</v>
          </cell>
          <cell r="E1770">
            <v>47</v>
          </cell>
          <cell r="F1770">
            <v>0</v>
          </cell>
          <cell r="G1770" t="str">
            <v>U</v>
          </cell>
          <cell r="H1770">
            <v>81</v>
          </cell>
          <cell r="I1770">
            <v>14</v>
          </cell>
          <cell r="J1770">
            <v>0</v>
          </cell>
          <cell r="K1770" t="str">
            <v>B</v>
          </cell>
          <cell r="L1770">
            <v>-5</v>
          </cell>
          <cell r="M1770">
            <v>1</v>
          </cell>
        </row>
        <row r="1771">
          <cell r="B1771" t="str">
            <v>SANFORD</v>
          </cell>
          <cell r="C1771" t="str">
            <v>USA (ME)</v>
          </cell>
          <cell r="D1771">
            <v>43</v>
          </cell>
          <cell r="E1771">
            <v>24</v>
          </cell>
          <cell r="F1771">
            <v>0</v>
          </cell>
          <cell r="G1771" t="str">
            <v>U</v>
          </cell>
          <cell r="H1771">
            <v>70</v>
          </cell>
          <cell r="I1771">
            <v>43</v>
          </cell>
          <cell r="J1771">
            <v>0</v>
          </cell>
          <cell r="K1771" t="str">
            <v>B</v>
          </cell>
          <cell r="L1771">
            <v>-5</v>
          </cell>
          <cell r="M1771">
            <v>1</v>
          </cell>
        </row>
        <row r="1772">
          <cell r="B1772" t="str">
            <v>SANGGAU</v>
          </cell>
          <cell r="C1772" t="str">
            <v>INDONESIA</v>
          </cell>
          <cell r="D1772">
            <v>0</v>
          </cell>
          <cell r="E1772">
            <v>8</v>
          </cell>
          <cell r="F1772">
            <v>0</v>
          </cell>
          <cell r="G1772" t="str">
            <v>U</v>
          </cell>
          <cell r="H1772">
            <v>110</v>
          </cell>
          <cell r="I1772">
            <v>43</v>
          </cell>
          <cell r="J1772">
            <v>0</v>
          </cell>
          <cell r="K1772" t="str">
            <v>T</v>
          </cell>
          <cell r="L1772">
            <v>8</v>
          </cell>
          <cell r="M1772">
            <v>10</v>
          </cell>
        </row>
        <row r="1773">
          <cell r="B1773" t="str">
            <v>SANTA BARBARA</v>
          </cell>
          <cell r="C1773" t="str">
            <v>USA (CA)</v>
          </cell>
          <cell r="D1773">
            <v>34</v>
          </cell>
          <cell r="E1773">
            <v>26</v>
          </cell>
          <cell r="F1773">
            <v>0</v>
          </cell>
          <cell r="G1773" t="str">
            <v>U</v>
          </cell>
          <cell r="H1773">
            <v>119</v>
          </cell>
          <cell r="I1773">
            <v>50</v>
          </cell>
          <cell r="J1773">
            <v>0</v>
          </cell>
          <cell r="K1773" t="str">
            <v>B</v>
          </cell>
          <cell r="L1773">
            <v>-8</v>
          </cell>
          <cell r="M1773">
            <v>1</v>
          </cell>
        </row>
        <row r="1774">
          <cell r="B1774" t="str">
            <v>SANTA CRUZ</v>
          </cell>
          <cell r="C1774" t="str">
            <v>BOLIVIA</v>
          </cell>
          <cell r="D1774">
            <v>17</v>
          </cell>
          <cell r="E1774">
            <v>48</v>
          </cell>
          <cell r="F1774">
            <v>0</v>
          </cell>
          <cell r="G1774" t="str">
            <v>S</v>
          </cell>
          <cell r="H1774">
            <v>63</v>
          </cell>
          <cell r="I1774">
            <v>10</v>
          </cell>
          <cell r="J1774">
            <v>0</v>
          </cell>
          <cell r="K1774" t="str">
            <v>B</v>
          </cell>
          <cell r="L1774">
            <v>-4</v>
          </cell>
          <cell r="M1774">
            <v>1</v>
          </cell>
        </row>
        <row r="1775">
          <cell r="B1775" t="str">
            <v>SANTA FE</v>
          </cell>
          <cell r="C1775" t="str">
            <v>ARGENTINA</v>
          </cell>
          <cell r="D1775">
            <v>31</v>
          </cell>
          <cell r="E1775">
            <v>28</v>
          </cell>
          <cell r="F1775">
            <v>0</v>
          </cell>
          <cell r="G1775" t="str">
            <v>S</v>
          </cell>
          <cell r="H1775">
            <v>60</v>
          </cell>
          <cell r="I1775">
            <v>51</v>
          </cell>
          <cell r="J1775">
            <v>0</v>
          </cell>
          <cell r="K1775" t="str">
            <v>B</v>
          </cell>
          <cell r="L1775">
            <v>-3</v>
          </cell>
          <cell r="M1775">
            <v>1</v>
          </cell>
        </row>
        <row r="1776">
          <cell r="B1776" t="str">
            <v>SANTA FE</v>
          </cell>
          <cell r="C1776" t="str">
            <v>USA (NM)</v>
          </cell>
          <cell r="D1776">
            <v>35</v>
          </cell>
          <cell r="E1776">
            <v>37</v>
          </cell>
          <cell r="F1776">
            <v>0</v>
          </cell>
          <cell r="G1776" t="str">
            <v>U</v>
          </cell>
          <cell r="H1776">
            <v>106</v>
          </cell>
          <cell r="I1776">
            <v>5</v>
          </cell>
          <cell r="J1776">
            <v>0</v>
          </cell>
          <cell r="K1776" t="str">
            <v>B</v>
          </cell>
          <cell r="L1776">
            <v>-7</v>
          </cell>
          <cell r="M1776">
            <v>1</v>
          </cell>
        </row>
        <row r="1777">
          <cell r="B1777" t="str">
            <v>SANTA MARIA</v>
          </cell>
          <cell r="C1777" t="str">
            <v>BRAZIL</v>
          </cell>
          <cell r="D1777">
            <v>29</v>
          </cell>
          <cell r="E1777">
            <v>43</v>
          </cell>
          <cell r="F1777">
            <v>0</v>
          </cell>
          <cell r="G1777" t="str">
            <v>S</v>
          </cell>
          <cell r="H1777">
            <v>53</v>
          </cell>
          <cell r="I1777">
            <v>41</v>
          </cell>
          <cell r="J1777">
            <v>0</v>
          </cell>
          <cell r="K1777" t="str">
            <v>B</v>
          </cell>
          <cell r="L1777">
            <v>-3</v>
          </cell>
          <cell r="M1777">
            <v>1</v>
          </cell>
        </row>
        <row r="1778">
          <cell r="B1778" t="str">
            <v>SANTA MARIA</v>
          </cell>
          <cell r="C1778" t="str">
            <v>USA (CA)</v>
          </cell>
          <cell r="D1778">
            <v>34</v>
          </cell>
          <cell r="E1778">
            <v>54</v>
          </cell>
          <cell r="F1778">
            <v>0</v>
          </cell>
          <cell r="G1778" t="str">
            <v>U</v>
          </cell>
          <cell r="H1778">
            <v>120</v>
          </cell>
          <cell r="I1778">
            <v>27</v>
          </cell>
          <cell r="J1778">
            <v>0</v>
          </cell>
          <cell r="K1778" t="str">
            <v>B</v>
          </cell>
          <cell r="L1778">
            <v>-8</v>
          </cell>
          <cell r="M1778">
            <v>1</v>
          </cell>
        </row>
        <row r="1779">
          <cell r="B1779" t="str">
            <v>SANTA MONICA</v>
          </cell>
          <cell r="C1779" t="str">
            <v>USA (CA)</v>
          </cell>
          <cell r="D1779">
            <v>34</v>
          </cell>
          <cell r="E1779">
            <v>1</v>
          </cell>
          <cell r="F1779">
            <v>0</v>
          </cell>
          <cell r="G1779" t="str">
            <v>U</v>
          </cell>
          <cell r="H1779">
            <v>118</v>
          </cell>
          <cell r="I1779">
            <v>27</v>
          </cell>
          <cell r="J1779">
            <v>0</v>
          </cell>
          <cell r="K1779" t="str">
            <v>B</v>
          </cell>
          <cell r="L1779">
            <v>-8</v>
          </cell>
          <cell r="M1779">
            <v>1</v>
          </cell>
        </row>
        <row r="1780">
          <cell r="B1780" t="str">
            <v>SANTA ROSA</v>
          </cell>
          <cell r="C1780" t="str">
            <v>ARGENTINA</v>
          </cell>
          <cell r="D1780">
            <v>36</v>
          </cell>
          <cell r="E1780">
            <v>34</v>
          </cell>
          <cell r="F1780">
            <v>0</v>
          </cell>
          <cell r="G1780" t="str">
            <v>S</v>
          </cell>
          <cell r="H1780">
            <v>64</v>
          </cell>
          <cell r="I1780">
            <v>16</v>
          </cell>
          <cell r="J1780">
            <v>0</v>
          </cell>
          <cell r="K1780" t="str">
            <v>B</v>
          </cell>
          <cell r="L1780">
            <v>-3</v>
          </cell>
          <cell r="M1780">
            <v>1</v>
          </cell>
        </row>
        <row r="1781">
          <cell r="B1781" t="str">
            <v>SANTA ROSA</v>
          </cell>
          <cell r="C1781" t="str">
            <v>USA (CA)</v>
          </cell>
          <cell r="D1781">
            <v>38</v>
          </cell>
          <cell r="E1781">
            <v>31</v>
          </cell>
          <cell r="F1781">
            <v>0</v>
          </cell>
          <cell r="G1781" t="str">
            <v>U</v>
          </cell>
          <cell r="H1781">
            <v>122</v>
          </cell>
          <cell r="I1781">
            <v>49</v>
          </cell>
          <cell r="J1781">
            <v>0</v>
          </cell>
          <cell r="K1781" t="str">
            <v>B</v>
          </cell>
          <cell r="L1781">
            <v>-8</v>
          </cell>
          <cell r="M1781">
            <v>1</v>
          </cell>
        </row>
        <row r="1782">
          <cell r="B1782" t="str">
            <v>SANTANDER</v>
          </cell>
          <cell r="C1782" t="str">
            <v>SPAIN</v>
          </cell>
          <cell r="D1782">
            <v>43</v>
          </cell>
          <cell r="E1782">
            <v>26</v>
          </cell>
          <cell r="F1782">
            <v>0</v>
          </cell>
          <cell r="G1782" t="str">
            <v>U</v>
          </cell>
          <cell r="H1782">
            <v>3</v>
          </cell>
          <cell r="I1782">
            <v>50</v>
          </cell>
          <cell r="J1782">
            <v>0</v>
          </cell>
          <cell r="K1782" t="str">
            <v>B</v>
          </cell>
          <cell r="L1782">
            <v>1</v>
          </cell>
          <cell r="M1782">
            <v>1</v>
          </cell>
        </row>
        <row r="1783">
          <cell r="B1783" t="str">
            <v>SANTAREM</v>
          </cell>
          <cell r="C1783" t="str">
            <v>BRAZIL</v>
          </cell>
          <cell r="D1783">
            <v>2</v>
          </cell>
          <cell r="E1783">
            <v>27</v>
          </cell>
          <cell r="F1783">
            <v>0</v>
          </cell>
          <cell r="G1783" t="str">
            <v>S</v>
          </cell>
          <cell r="H1783">
            <v>54</v>
          </cell>
          <cell r="I1783">
            <v>42</v>
          </cell>
          <cell r="J1783">
            <v>0</v>
          </cell>
          <cell r="K1783" t="str">
            <v>B</v>
          </cell>
          <cell r="L1783">
            <v>-3</v>
          </cell>
          <cell r="M1783">
            <v>1</v>
          </cell>
        </row>
        <row r="1784">
          <cell r="B1784" t="str">
            <v>SANTIAGO</v>
          </cell>
          <cell r="C1784" t="str">
            <v>CHILE</v>
          </cell>
          <cell r="D1784">
            <v>33</v>
          </cell>
          <cell r="E1784">
            <v>23</v>
          </cell>
          <cell r="F1784">
            <v>0</v>
          </cell>
          <cell r="G1784" t="str">
            <v>S</v>
          </cell>
          <cell r="H1784">
            <v>70</v>
          </cell>
          <cell r="I1784">
            <v>47</v>
          </cell>
          <cell r="J1784">
            <v>0</v>
          </cell>
          <cell r="K1784" t="str">
            <v>B</v>
          </cell>
          <cell r="L1784">
            <v>-4</v>
          </cell>
          <cell r="M1784">
            <v>1</v>
          </cell>
        </row>
        <row r="1785">
          <cell r="B1785" t="str">
            <v>SANTIAGO</v>
          </cell>
          <cell r="C1785" t="str">
            <v>CUBA</v>
          </cell>
          <cell r="D1785">
            <v>19</v>
          </cell>
          <cell r="E1785">
            <v>58</v>
          </cell>
          <cell r="F1785">
            <v>0</v>
          </cell>
          <cell r="G1785" t="str">
            <v>U</v>
          </cell>
          <cell r="H1785">
            <v>75</v>
          </cell>
          <cell r="I1785">
            <v>50</v>
          </cell>
          <cell r="J1785">
            <v>0</v>
          </cell>
          <cell r="K1785" t="str">
            <v>B</v>
          </cell>
          <cell r="L1785">
            <v>-5</v>
          </cell>
          <cell r="M1785">
            <v>1</v>
          </cell>
        </row>
        <row r="1786">
          <cell r="B1786" t="str">
            <v>SAO JOSE D CAMPOS</v>
          </cell>
          <cell r="C1786" t="str">
            <v>BRAZIL</v>
          </cell>
          <cell r="D1786">
            <v>23</v>
          </cell>
          <cell r="E1786">
            <v>14</v>
          </cell>
          <cell r="F1786">
            <v>0</v>
          </cell>
          <cell r="G1786" t="str">
            <v>S</v>
          </cell>
          <cell r="H1786">
            <v>45</v>
          </cell>
          <cell r="I1786">
            <v>52</v>
          </cell>
          <cell r="J1786">
            <v>0</v>
          </cell>
          <cell r="K1786" t="str">
            <v>B</v>
          </cell>
          <cell r="L1786">
            <v>-3</v>
          </cell>
          <cell r="M1786">
            <v>1</v>
          </cell>
        </row>
        <row r="1787">
          <cell r="B1787" t="str">
            <v>SAO LUIZ</v>
          </cell>
          <cell r="C1787" t="str">
            <v>BRAZIL</v>
          </cell>
          <cell r="D1787">
            <v>2</v>
          </cell>
          <cell r="E1787">
            <v>35</v>
          </cell>
          <cell r="F1787">
            <v>0</v>
          </cell>
          <cell r="G1787" t="str">
            <v>S</v>
          </cell>
          <cell r="H1787">
            <v>44</v>
          </cell>
          <cell r="I1787">
            <v>14</v>
          </cell>
          <cell r="J1787">
            <v>0</v>
          </cell>
          <cell r="K1787" t="str">
            <v>B</v>
          </cell>
          <cell r="L1787">
            <v>-3</v>
          </cell>
          <cell r="M1787">
            <v>1</v>
          </cell>
        </row>
        <row r="1788">
          <cell r="B1788" t="str">
            <v>SAO PAULO</v>
          </cell>
          <cell r="C1788" t="str">
            <v>BRAZIL</v>
          </cell>
          <cell r="D1788">
            <v>23</v>
          </cell>
          <cell r="E1788">
            <v>0</v>
          </cell>
          <cell r="F1788">
            <v>0</v>
          </cell>
          <cell r="G1788" t="str">
            <v>S</v>
          </cell>
          <cell r="H1788">
            <v>47</v>
          </cell>
          <cell r="I1788">
            <v>8</v>
          </cell>
          <cell r="J1788">
            <v>0</v>
          </cell>
          <cell r="K1788" t="str">
            <v>B</v>
          </cell>
          <cell r="L1788">
            <v>-3</v>
          </cell>
          <cell r="M1788">
            <v>1</v>
          </cell>
        </row>
        <row r="1789">
          <cell r="B1789" t="str">
            <v>SAPPORO</v>
          </cell>
          <cell r="C1789" t="str">
            <v>JAPAN</v>
          </cell>
          <cell r="D1789">
            <v>42</v>
          </cell>
          <cell r="E1789">
            <v>48</v>
          </cell>
          <cell r="F1789">
            <v>0</v>
          </cell>
          <cell r="G1789" t="str">
            <v>U</v>
          </cell>
          <cell r="H1789">
            <v>141</v>
          </cell>
          <cell r="I1789">
            <v>40</v>
          </cell>
          <cell r="J1789">
            <v>0</v>
          </cell>
          <cell r="K1789" t="str">
            <v>T</v>
          </cell>
          <cell r="L1789">
            <v>9</v>
          </cell>
          <cell r="M1789">
            <v>1</v>
          </cell>
        </row>
        <row r="1790">
          <cell r="B1790" t="str">
            <v>SARANAC LAKE</v>
          </cell>
          <cell r="C1790" t="str">
            <v>USA (NY)</v>
          </cell>
          <cell r="D1790">
            <v>44</v>
          </cell>
          <cell r="E1790">
            <v>23</v>
          </cell>
          <cell r="F1790">
            <v>0</v>
          </cell>
          <cell r="G1790" t="str">
            <v>U</v>
          </cell>
          <cell r="H1790">
            <v>74</v>
          </cell>
          <cell r="I1790">
            <v>12</v>
          </cell>
          <cell r="J1790">
            <v>0</v>
          </cell>
          <cell r="K1790" t="str">
            <v>B</v>
          </cell>
          <cell r="L1790">
            <v>-5</v>
          </cell>
          <cell r="M1790">
            <v>1</v>
          </cell>
        </row>
        <row r="1791">
          <cell r="B1791" t="str">
            <v>SARASOTA</v>
          </cell>
          <cell r="C1791" t="str">
            <v>USA (FL)</v>
          </cell>
          <cell r="D1791">
            <v>27</v>
          </cell>
          <cell r="E1791">
            <v>24</v>
          </cell>
          <cell r="F1791">
            <v>0</v>
          </cell>
          <cell r="G1791" t="str">
            <v>U</v>
          </cell>
          <cell r="H1791">
            <v>82</v>
          </cell>
          <cell r="I1791">
            <v>33</v>
          </cell>
          <cell r="J1791">
            <v>0</v>
          </cell>
          <cell r="K1791" t="str">
            <v>B</v>
          </cell>
          <cell r="L1791">
            <v>-5</v>
          </cell>
          <cell r="M1791">
            <v>1</v>
          </cell>
        </row>
        <row r="1792">
          <cell r="B1792" t="str">
            <v>SARATOGA</v>
          </cell>
          <cell r="C1792" t="str">
            <v>USA (WY)</v>
          </cell>
          <cell r="D1792">
            <v>41</v>
          </cell>
          <cell r="E1792">
            <v>27</v>
          </cell>
          <cell r="F1792">
            <v>0</v>
          </cell>
          <cell r="G1792" t="str">
            <v>U</v>
          </cell>
          <cell r="H1792">
            <v>106</v>
          </cell>
          <cell r="I1792">
            <v>49</v>
          </cell>
          <cell r="J1792">
            <v>0</v>
          </cell>
          <cell r="K1792" t="str">
            <v>B</v>
          </cell>
          <cell r="L1792">
            <v>-7</v>
          </cell>
          <cell r="M1792">
            <v>1</v>
          </cell>
        </row>
        <row r="1793">
          <cell r="B1793" t="str">
            <v>SARNIA</v>
          </cell>
          <cell r="C1793" t="str">
            <v>CANADA</v>
          </cell>
          <cell r="D1793">
            <v>42</v>
          </cell>
          <cell r="E1793">
            <v>60</v>
          </cell>
          <cell r="F1793">
            <v>0</v>
          </cell>
          <cell r="G1793" t="str">
            <v>U</v>
          </cell>
          <cell r="H1793">
            <v>82</v>
          </cell>
          <cell r="I1793">
            <v>19</v>
          </cell>
          <cell r="J1793">
            <v>0</v>
          </cell>
          <cell r="K1793" t="str">
            <v>B</v>
          </cell>
          <cell r="L1793">
            <v>-5</v>
          </cell>
          <cell r="M1793">
            <v>1</v>
          </cell>
        </row>
        <row r="1794">
          <cell r="B1794" t="str">
            <v>SASKATOON</v>
          </cell>
          <cell r="C1794" t="str">
            <v>CANADA</v>
          </cell>
          <cell r="D1794">
            <v>52</v>
          </cell>
          <cell r="E1794">
            <v>10</v>
          </cell>
          <cell r="F1794">
            <v>0</v>
          </cell>
          <cell r="G1794" t="str">
            <v>U</v>
          </cell>
          <cell r="H1794">
            <v>106</v>
          </cell>
          <cell r="I1794">
            <v>41</v>
          </cell>
          <cell r="J1794">
            <v>0</v>
          </cell>
          <cell r="K1794" t="str">
            <v>B</v>
          </cell>
          <cell r="L1794">
            <v>-6</v>
          </cell>
          <cell r="M1794">
            <v>1</v>
          </cell>
        </row>
        <row r="1795">
          <cell r="B1795" t="str">
            <v>SAULT STE MARIE</v>
          </cell>
          <cell r="C1795" t="str">
            <v>USA (MI)</v>
          </cell>
          <cell r="D1795">
            <v>46</v>
          </cell>
          <cell r="E1795">
            <v>15</v>
          </cell>
          <cell r="F1795">
            <v>0</v>
          </cell>
          <cell r="G1795" t="str">
            <v>U</v>
          </cell>
          <cell r="H1795">
            <v>84</v>
          </cell>
          <cell r="I1795">
            <v>28</v>
          </cell>
          <cell r="J1795">
            <v>0</v>
          </cell>
          <cell r="K1795" t="str">
            <v>B</v>
          </cell>
          <cell r="L1795">
            <v>-5</v>
          </cell>
          <cell r="M1795">
            <v>1</v>
          </cell>
        </row>
        <row r="1796">
          <cell r="B1796" t="str">
            <v>SAVANNAH</v>
          </cell>
          <cell r="C1796" t="str">
            <v>USA (GA)</v>
          </cell>
          <cell r="D1796">
            <v>32</v>
          </cell>
          <cell r="E1796">
            <v>8</v>
          </cell>
          <cell r="F1796">
            <v>0</v>
          </cell>
          <cell r="G1796" t="str">
            <v>U</v>
          </cell>
          <cell r="H1796">
            <v>81</v>
          </cell>
          <cell r="I1796">
            <v>12</v>
          </cell>
          <cell r="J1796">
            <v>0</v>
          </cell>
          <cell r="K1796" t="str">
            <v>B</v>
          </cell>
          <cell r="L1796">
            <v>-5</v>
          </cell>
          <cell r="M1796">
            <v>1</v>
          </cell>
        </row>
        <row r="1797">
          <cell r="B1797" t="str">
            <v>SAVONLINNA</v>
          </cell>
          <cell r="C1797" t="str">
            <v>FINLAND</v>
          </cell>
          <cell r="D1797">
            <v>61</v>
          </cell>
          <cell r="E1797">
            <v>57</v>
          </cell>
          <cell r="F1797">
            <v>0</v>
          </cell>
          <cell r="G1797" t="str">
            <v>U</v>
          </cell>
          <cell r="H1797">
            <v>28</v>
          </cell>
          <cell r="I1797">
            <v>57</v>
          </cell>
          <cell r="J1797">
            <v>0</v>
          </cell>
          <cell r="K1797" t="str">
            <v>T</v>
          </cell>
          <cell r="L1797">
            <v>2</v>
          </cell>
          <cell r="M1797">
            <v>1</v>
          </cell>
        </row>
        <row r="1798">
          <cell r="B1798" t="str">
            <v>SAWAH LUNTO</v>
          </cell>
          <cell r="C1798" t="str">
            <v>INDONESIA</v>
          </cell>
          <cell r="D1798">
            <v>0</v>
          </cell>
          <cell r="E1798">
            <v>40</v>
          </cell>
          <cell r="F1798">
            <v>0</v>
          </cell>
          <cell r="G1798" t="str">
            <v>S</v>
          </cell>
          <cell r="H1798">
            <v>100</v>
          </cell>
          <cell r="I1798">
            <v>46</v>
          </cell>
          <cell r="J1798">
            <v>0</v>
          </cell>
          <cell r="K1798" t="str">
            <v>T</v>
          </cell>
          <cell r="L1798">
            <v>7</v>
          </cell>
          <cell r="M1798">
            <v>10</v>
          </cell>
        </row>
        <row r="1799">
          <cell r="B1799" t="str">
            <v>SCHENECTADY</v>
          </cell>
          <cell r="C1799" t="str">
            <v>USA (NY)</v>
          </cell>
          <cell r="D1799">
            <v>42</v>
          </cell>
          <cell r="E1799">
            <v>51</v>
          </cell>
          <cell r="F1799">
            <v>0</v>
          </cell>
          <cell r="G1799" t="str">
            <v>U</v>
          </cell>
          <cell r="H1799">
            <v>73</v>
          </cell>
          <cell r="I1799">
            <v>56</v>
          </cell>
          <cell r="J1799">
            <v>0</v>
          </cell>
          <cell r="K1799" t="str">
            <v>B</v>
          </cell>
          <cell r="L1799">
            <v>-5</v>
          </cell>
          <cell r="M1799">
            <v>1</v>
          </cell>
        </row>
        <row r="1800">
          <cell r="B1800" t="str">
            <v>SCHWERIN</v>
          </cell>
          <cell r="C1800" t="str">
            <v>GERMANY</v>
          </cell>
          <cell r="D1800">
            <v>53</v>
          </cell>
          <cell r="E1800">
            <v>38</v>
          </cell>
          <cell r="F1800">
            <v>0</v>
          </cell>
          <cell r="G1800" t="str">
            <v>U</v>
          </cell>
          <cell r="H1800">
            <v>11</v>
          </cell>
          <cell r="I1800">
            <v>25</v>
          </cell>
          <cell r="J1800">
            <v>0</v>
          </cell>
          <cell r="K1800" t="str">
            <v>T</v>
          </cell>
          <cell r="L1800">
            <v>1</v>
          </cell>
          <cell r="M1800">
            <v>1</v>
          </cell>
        </row>
        <row r="1801">
          <cell r="B1801" t="str">
            <v>SCOTTSBLUFF</v>
          </cell>
          <cell r="C1801" t="str">
            <v>USA (NE)</v>
          </cell>
          <cell r="D1801">
            <v>41</v>
          </cell>
          <cell r="E1801">
            <v>53</v>
          </cell>
          <cell r="F1801">
            <v>0</v>
          </cell>
          <cell r="G1801" t="str">
            <v>U</v>
          </cell>
          <cell r="H1801">
            <v>103</v>
          </cell>
          <cell r="I1801">
            <v>36</v>
          </cell>
          <cell r="J1801">
            <v>0</v>
          </cell>
          <cell r="K1801" t="str">
            <v>B</v>
          </cell>
          <cell r="L1801">
            <v>-7</v>
          </cell>
          <cell r="M1801">
            <v>1</v>
          </cell>
        </row>
        <row r="1802">
          <cell r="B1802" t="str">
            <v>SCRANTON</v>
          </cell>
          <cell r="C1802" t="str">
            <v>USA (PA)</v>
          </cell>
          <cell r="D1802">
            <v>41</v>
          </cell>
          <cell r="E1802">
            <v>20</v>
          </cell>
          <cell r="F1802">
            <v>0</v>
          </cell>
          <cell r="G1802" t="str">
            <v>U</v>
          </cell>
          <cell r="H1802">
            <v>75</v>
          </cell>
          <cell r="I1802">
            <v>44</v>
          </cell>
          <cell r="J1802">
            <v>0</v>
          </cell>
          <cell r="K1802" t="str">
            <v>B</v>
          </cell>
          <cell r="L1802">
            <v>-5</v>
          </cell>
          <cell r="M1802">
            <v>1</v>
          </cell>
        </row>
        <row r="1803">
          <cell r="B1803" t="str">
            <v>SEATTLE</v>
          </cell>
          <cell r="C1803" t="str">
            <v>USA (WA)</v>
          </cell>
          <cell r="D1803">
            <v>47</v>
          </cell>
          <cell r="E1803">
            <v>27</v>
          </cell>
          <cell r="F1803">
            <v>0</v>
          </cell>
          <cell r="G1803" t="str">
            <v>U</v>
          </cell>
          <cell r="H1803">
            <v>122</v>
          </cell>
          <cell r="I1803">
            <v>18</v>
          </cell>
          <cell r="J1803">
            <v>0</v>
          </cell>
          <cell r="K1803" t="str">
            <v>B</v>
          </cell>
          <cell r="L1803">
            <v>-8</v>
          </cell>
          <cell r="M1803">
            <v>1</v>
          </cell>
        </row>
        <row r="1804">
          <cell r="B1804" t="str">
            <v>SEBHA</v>
          </cell>
          <cell r="C1804" t="str">
            <v>LIBYA</v>
          </cell>
          <cell r="D1804">
            <v>27</v>
          </cell>
          <cell r="E1804">
            <v>1</v>
          </cell>
          <cell r="F1804">
            <v>0</v>
          </cell>
          <cell r="G1804" t="str">
            <v>U</v>
          </cell>
          <cell r="H1804">
            <v>14</v>
          </cell>
          <cell r="I1804">
            <v>28</v>
          </cell>
          <cell r="J1804">
            <v>0</v>
          </cell>
          <cell r="K1804" t="str">
            <v>T</v>
          </cell>
          <cell r="L1804">
            <v>2</v>
          </cell>
          <cell r="M1804">
            <v>1</v>
          </cell>
        </row>
        <row r="1805">
          <cell r="B1805" t="str">
            <v>SEDALIA</v>
          </cell>
          <cell r="C1805" t="str">
            <v>USA (MO)</v>
          </cell>
          <cell r="D1805">
            <v>38</v>
          </cell>
          <cell r="E1805">
            <v>42</v>
          </cell>
          <cell r="F1805">
            <v>0</v>
          </cell>
          <cell r="G1805" t="str">
            <v>U</v>
          </cell>
          <cell r="H1805">
            <v>93</v>
          </cell>
          <cell r="I1805">
            <v>11</v>
          </cell>
          <cell r="J1805">
            <v>0</v>
          </cell>
          <cell r="K1805" t="str">
            <v>B</v>
          </cell>
          <cell r="L1805">
            <v>-6</v>
          </cell>
          <cell r="M1805">
            <v>1</v>
          </cell>
        </row>
        <row r="1806">
          <cell r="B1806" t="str">
            <v>SEKAYU</v>
          </cell>
          <cell r="C1806" t="str">
            <v>INDONESIA</v>
          </cell>
          <cell r="D1806">
            <v>2</v>
          </cell>
          <cell r="E1806">
            <v>53</v>
          </cell>
          <cell r="F1806">
            <v>0</v>
          </cell>
          <cell r="G1806" t="str">
            <v>S</v>
          </cell>
          <cell r="H1806">
            <v>103</v>
          </cell>
          <cell r="I1806">
            <v>50</v>
          </cell>
          <cell r="J1806">
            <v>0</v>
          </cell>
          <cell r="K1806" t="str">
            <v>T</v>
          </cell>
          <cell r="L1806">
            <v>7</v>
          </cell>
          <cell r="M1806">
            <v>10</v>
          </cell>
        </row>
        <row r="1807">
          <cell r="B1807" t="str">
            <v>SELAT PANJANG</v>
          </cell>
          <cell r="C1807" t="str">
            <v>INDONESIA</v>
          </cell>
          <cell r="D1807">
            <v>1</v>
          </cell>
          <cell r="E1807">
            <v>0</v>
          </cell>
          <cell r="F1807">
            <v>0</v>
          </cell>
          <cell r="G1807" t="str">
            <v>U</v>
          </cell>
          <cell r="H1807">
            <v>102</v>
          </cell>
          <cell r="I1807">
            <v>15</v>
          </cell>
          <cell r="J1807">
            <v>0</v>
          </cell>
          <cell r="K1807" t="str">
            <v>T</v>
          </cell>
          <cell r="L1807">
            <v>7</v>
          </cell>
          <cell r="M1807">
            <v>10</v>
          </cell>
        </row>
        <row r="1808">
          <cell r="B1808" t="str">
            <v>SELMA</v>
          </cell>
          <cell r="C1808" t="str">
            <v>USA (AL)</v>
          </cell>
          <cell r="D1808">
            <v>32</v>
          </cell>
          <cell r="E1808">
            <v>21</v>
          </cell>
          <cell r="F1808">
            <v>0</v>
          </cell>
          <cell r="G1808" t="str">
            <v>U</v>
          </cell>
          <cell r="H1808">
            <v>86</v>
          </cell>
          <cell r="I1808">
            <v>59</v>
          </cell>
          <cell r="J1808">
            <v>0</v>
          </cell>
          <cell r="K1808" t="str">
            <v>B</v>
          </cell>
          <cell r="L1808">
            <v>-6</v>
          </cell>
          <cell r="M1808">
            <v>1</v>
          </cell>
        </row>
        <row r="1809">
          <cell r="B1809" t="str">
            <v>SELONG</v>
          </cell>
          <cell r="C1809" t="str">
            <v>INDONESIA</v>
          </cell>
          <cell r="D1809">
            <v>8</v>
          </cell>
          <cell r="E1809">
            <v>38</v>
          </cell>
          <cell r="F1809">
            <v>0</v>
          </cell>
          <cell r="G1809" t="str">
            <v>S</v>
          </cell>
          <cell r="H1809">
            <v>116</v>
          </cell>
          <cell r="I1809">
            <v>30</v>
          </cell>
          <cell r="J1809">
            <v>0</v>
          </cell>
          <cell r="K1809" t="str">
            <v>T</v>
          </cell>
          <cell r="L1809">
            <v>8</v>
          </cell>
          <cell r="M1809">
            <v>10</v>
          </cell>
        </row>
        <row r="1810">
          <cell r="B1810" t="str">
            <v>SEMARANG</v>
          </cell>
          <cell r="C1810" t="str">
            <v>INDONESIA</v>
          </cell>
          <cell r="D1810">
            <v>7</v>
          </cell>
          <cell r="E1810">
            <v>0</v>
          </cell>
          <cell r="F1810">
            <v>0</v>
          </cell>
          <cell r="G1810" t="str">
            <v>S</v>
          </cell>
          <cell r="H1810">
            <v>110</v>
          </cell>
          <cell r="I1810">
            <v>24</v>
          </cell>
          <cell r="J1810">
            <v>0</v>
          </cell>
          <cell r="K1810" t="str">
            <v>T</v>
          </cell>
          <cell r="L1810">
            <v>7</v>
          </cell>
          <cell r="M1810">
            <v>10</v>
          </cell>
        </row>
        <row r="1811">
          <cell r="B1811" t="str">
            <v>SENDAI</v>
          </cell>
          <cell r="C1811" t="str">
            <v>JAPAN</v>
          </cell>
          <cell r="D1811">
            <v>38</v>
          </cell>
          <cell r="E1811">
            <v>8</v>
          </cell>
          <cell r="F1811">
            <v>0</v>
          </cell>
          <cell r="G1811" t="str">
            <v>U</v>
          </cell>
          <cell r="H1811">
            <v>140</v>
          </cell>
          <cell r="I1811">
            <v>55</v>
          </cell>
          <cell r="J1811">
            <v>0</v>
          </cell>
          <cell r="K1811" t="str">
            <v>T</v>
          </cell>
          <cell r="L1811">
            <v>9</v>
          </cell>
          <cell r="M1811">
            <v>1</v>
          </cell>
        </row>
        <row r="1812">
          <cell r="B1812" t="str">
            <v>SEOUL</v>
          </cell>
          <cell r="C1812" t="str">
            <v>KOREA</v>
          </cell>
          <cell r="D1812">
            <v>37</v>
          </cell>
          <cell r="E1812">
            <v>30</v>
          </cell>
          <cell r="F1812">
            <v>0</v>
          </cell>
          <cell r="G1812" t="str">
            <v>U</v>
          </cell>
          <cell r="H1812">
            <v>127</v>
          </cell>
          <cell r="I1812">
            <v>0</v>
          </cell>
          <cell r="J1812">
            <v>0</v>
          </cell>
          <cell r="K1812" t="str">
            <v>T</v>
          </cell>
          <cell r="L1812">
            <v>9</v>
          </cell>
          <cell r="M1812">
            <v>1</v>
          </cell>
        </row>
        <row r="1813">
          <cell r="B1813" t="str">
            <v>SEOUL</v>
          </cell>
          <cell r="C1813" t="str">
            <v>SOUTH KOREA</v>
          </cell>
          <cell r="D1813">
            <v>37</v>
          </cell>
          <cell r="E1813">
            <v>33</v>
          </cell>
          <cell r="F1813">
            <v>0</v>
          </cell>
          <cell r="G1813" t="str">
            <v>U</v>
          </cell>
          <cell r="H1813">
            <v>126</v>
          </cell>
          <cell r="I1813">
            <v>48</v>
          </cell>
          <cell r="J1813">
            <v>0</v>
          </cell>
          <cell r="K1813" t="str">
            <v>T</v>
          </cell>
          <cell r="L1813">
            <v>9</v>
          </cell>
          <cell r="M1813">
            <v>1</v>
          </cell>
        </row>
        <row r="1814">
          <cell r="B1814" t="str">
            <v>SEPT-ILES</v>
          </cell>
          <cell r="C1814" t="str">
            <v>CANADA</v>
          </cell>
          <cell r="D1814">
            <v>50</v>
          </cell>
          <cell r="E1814">
            <v>13</v>
          </cell>
          <cell r="F1814">
            <v>0</v>
          </cell>
          <cell r="G1814" t="str">
            <v>U</v>
          </cell>
          <cell r="H1814">
            <v>66</v>
          </cell>
          <cell r="I1814">
            <v>17</v>
          </cell>
          <cell r="J1814">
            <v>0</v>
          </cell>
          <cell r="K1814" t="str">
            <v>B</v>
          </cell>
          <cell r="L1814">
            <v>-5</v>
          </cell>
          <cell r="M1814">
            <v>1</v>
          </cell>
        </row>
        <row r="1815">
          <cell r="B1815" t="str">
            <v>SEPULUH</v>
          </cell>
          <cell r="C1815" t="str">
            <v>INDONESIA</v>
          </cell>
          <cell r="D1815">
            <v>6</v>
          </cell>
          <cell r="E1815">
            <v>53</v>
          </cell>
          <cell r="F1815">
            <v>0</v>
          </cell>
          <cell r="G1815" t="str">
            <v>S</v>
          </cell>
          <cell r="H1815">
            <v>113</v>
          </cell>
          <cell r="I1815">
            <v>0</v>
          </cell>
          <cell r="J1815">
            <v>0</v>
          </cell>
          <cell r="K1815" t="str">
            <v>T</v>
          </cell>
          <cell r="L1815">
            <v>7</v>
          </cell>
          <cell r="M1815">
            <v>10</v>
          </cell>
        </row>
        <row r="1816">
          <cell r="B1816" t="str">
            <v>SERANG</v>
          </cell>
          <cell r="C1816" t="str">
            <v>INDONESIA</v>
          </cell>
          <cell r="D1816">
            <v>6</v>
          </cell>
          <cell r="E1816">
            <v>8</v>
          </cell>
          <cell r="F1816">
            <v>0</v>
          </cell>
          <cell r="G1816" t="str">
            <v>S</v>
          </cell>
          <cell r="H1816">
            <v>106</v>
          </cell>
          <cell r="I1816">
            <v>9</v>
          </cell>
          <cell r="J1816">
            <v>0</v>
          </cell>
          <cell r="K1816" t="str">
            <v>T</v>
          </cell>
          <cell r="L1816">
            <v>7</v>
          </cell>
          <cell r="M1816">
            <v>10</v>
          </cell>
        </row>
        <row r="1817">
          <cell r="B1817" t="str">
            <v>SEREMBAN</v>
          </cell>
          <cell r="C1817" t="str">
            <v>MALAYSIA</v>
          </cell>
          <cell r="D1817">
            <v>2</v>
          </cell>
          <cell r="E1817">
            <v>43</v>
          </cell>
          <cell r="F1817">
            <v>0</v>
          </cell>
          <cell r="G1817" t="str">
            <v>U</v>
          </cell>
          <cell r="H1817">
            <v>101</v>
          </cell>
          <cell r="I1817">
            <v>53</v>
          </cell>
          <cell r="J1817">
            <v>0</v>
          </cell>
          <cell r="K1817" t="str">
            <v>T</v>
          </cell>
          <cell r="L1817">
            <v>8</v>
          </cell>
          <cell r="M1817">
            <v>1</v>
          </cell>
        </row>
        <row r="1818">
          <cell r="B1818" t="str">
            <v>SEVILLE</v>
          </cell>
          <cell r="C1818" t="str">
            <v>SPAIN</v>
          </cell>
          <cell r="D1818">
            <v>37</v>
          </cell>
          <cell r="E1818">
            <v>25</v>
          </cell>
          <cell r="F1818">
            <v>0</v>
          </cell>
          <cell r="G1818" t="str">
            <v>U</v>
          </cell>
          <cell r="H1818">
            <v>5</v>
          </cell>
          <cell r="I1818">
            <v>54</v>
          </cell>
          <cell r="J1818">
            <v>0</v>
          </cell>
          <cell r="K1818" t="str">
            <v>B</v>
          </cell>
          <cell r="L1818">
            <v>1</v>
          </cell>
          <cell r="M1818">
            <v>1</v>
          </cell>
        </row>
        <row r="1819">
          <cell r="B1819" t="str">
            <v>SFAX</v>
          </cell>
          <cell r="C1819" t="str">
            <v>TUNISIA</v>
          </cell>
          <cell r="D1819">
            <v>34</v>
          </cell>
          <cell r="E1819">
            <v>43</v>
          </cell>
          <cell r="F1819">
            <v>0</v>
          </cell>
          <cell r="G1819" t="str">
            <v>U</v>
          </cell>
          <cell r="H1819">
            <v>10</v>
          </cell>
          <cell r="I1819">
            <v>42</v>
          </cell>
          <cell r="J1819">
            <v>0</v>
          </cell>
          <cell r="K1819" t="str">
            <v>T</v>
          </cell>
          <cell r="L1819">
            <v>1</v>
          </cell>
          <cell r="M1819">
            <v>1</v>
          </cell>
        </row>
        <row r="1820">
          <cell r="B1820" t="str">
            <v>SHANGHAI</v>
          </cell>
          <cell r="C1820" t="str">
            <v>CHINA</v>
          </cell>
          <cell r="D1820">
            <v>31</v>
          </cell>
          <cell r="E1820">
            <v>12</v>
          </cell>
          <cell r="F1820">
            <v>0</v>
          </cell>
          <cell r="G1820" t="str">
            <v>U</v>
          </cell>
          <cell r="H1820">
            <v>121</v>
          </cell>
          <cell r="I1820">
            <v>20</v>
          </cell>
          <cell r="J1820">
            <v>0</v>
          </cell>
          <cell r="K1820" t="str">
            <v>T</v>
          </cell>
          <cell r="L1820">
            <v>8</v>
          </cell>
          <cell r="M1820">
            <v>1</v>
          </cell>
        </row>
        <row r="1821">
          <cell r="B1821" t="str">
            <v>SHANNON</v>
          </cell>
          <cell r="C1821" t="str">
            <v>IRELAND</v>
          </cell>
          <cell r="D1821">
            <v>52</v>
          </cell>
          <cell r="E1821">
            <v>42</v>
          </cell>
          <cell r="F1821">
            <v>0</v>
          </cell>
          <cell r="G1821" t="str">
            <v>U</v>
          </cell>
          <cell r="H1821">
            <v>8</v>
          </cell>
          <cell r="I1821">
            <v>55</v>
          </cell>
          <cell r="J1821">
            <v>0</v>
          </cell>
          <cell r="K1821" t="str">
            <v>B</v>
          </cell>
          <cell r="L1821">
            <v>0</v>
          </cell>
          <cell r="M1821">
            <v>1</v>
          </cell>
        </row>
        <row r="1822">
          <cell r="B1822" t="str">
            <v>SHARJAH</v>
          </cell>
          <cell r="C1822" t="str">
            <v>UAE</v>
          </cell>
          <cell r="D1822">
            <v>25</v>
          </cell>
          <cell r="E1822">
            <v>21</v>
          </cell>
          <cell r="F1822">
            <v>0</v>
          </cell>
          <cell r="G1822" t="str">
            <v>U</v>
          </cell>
          <cell r="H1822">
            <v>55</v>
          </cell>
          <cell r="I1822">
            <v>24</v>
          </cell>
          <cell r="J1822">
            <v>0</v>
          </cell>
          <cell r="K1822" t="str">
            <v>T</v>
          </cell>
          <cell r="L1822">
            <v>4</v>
          </cell>
          <cell r="M1822">
            <v>1</v>
          </cell>
        </row>
        <row r="1823">
          <cell r="B1823" t="str">
            <v>SHARURAH</v>
          </cell>
          <cell r="C1823" t="str">
            <v>SAUDI ARABIA</v>
          </cell>
          <cell r="D1823">
            <v>17</v>
          </cell>
          <cell r="E1823">
            <v>25</v>
          </cell>
          <cell r="F1823">
            <v>0</v>
          </cell>
          <cell r="G1823" t="str">
            <v>U</v>
          </cell>
          <cell r="H1823">
            <v>47</v>
          </cell>
          <cell r="I1823">
            <v>6</v>
          </cell>
          <cell r="J1823">
            <v>0</v>
          </cell>
          <cell r="K1823" t="str">
            <v>T</v>
          </cell>
          <cell r="L1823">
            <v>3</v>
          </cell>
          <cell r="M1823">
            <v>1</v>
          </cell>
        </row>
        <row r="1824">
          <cell r="B1824" t="str">
            <v>SHEBOYGAN</v>
          </cell>
          <cell r="C1824" t="str">
            <v>USA (WI)</v>
          </cell>
          <cell r="D1824">
            <v>43</v>
          </cell>
          <cell r="E1824">
            <v>46</v>
          </cell>
          <cell r="F1824">
            <v>0</v>
          </cell>
          <cell r="G1824" t="str">
            <v>U</v>
          </cell>
          <cell r="H1824">
            <v>87</v>
          </cell>
          <cell r="I1824">
            <v>51</v>
          </cell>
          <cell r="J1824">
            <v>0</v>
          </cell>
          <cell r="K1824" t="str">
            <v>B</v>
          </cell>
          <cell r="L1824">
            <v>-6</v>
          </cell>
          <cell r="M1824">
            <v>1</v>
          </cell>
        </row>
        <row r="1825">
          <cell r="B1825" t="str">
            <v>SHEFFIELD</v>
          </cell>
          <cell r="C1825" t="str">
            <v>UK</v>
          </cell>
          <cell r="D1825">
            <v>53</v>
          </cell>
          <cell r="E1825">
            <v>23</v>
          </cell>
          <cell r="F1825">
            <v>0</v>
          </cell>
          <cell r="G1825" t="str">
            <v>U</v>
          </cell>
          <cell r="H1825">
            <v>1</v>
          </cell>
          <cell r="I1825">
            <v>30</v>
          </cell>
          <cell r="J1825">
            <v>0</v>
          </cell>
          <cell r="K1825" t="str">
            <v>B</v>
          </cell>
          <cell r="L1825">
            <v>0</v>
          </cell>
          <cell r="M1825">
            <v>1</v>
          </cell>
        </row>
        <row r="1826">
          <cell r="B1826" t="str">
            <v>SHELTON</v>
          </cell>
          <cell r="C1826" t="str">
            <v>USA (WA)</v>
          </cell>
          <cell r="D1826">
            <v>47</v>
          </cell>
          <cell r="E1826">
            <v>14</v>
          </cell>
          <cell r="F1826">
            <v>0</v>
          </cell>
          <cell r="G1826" t="str">
            <v>U</v>
          </cell>
          <cell r="H1826">
            <v>123</v>
          </cell>
          <cell r="I1826">
            <v>8</v>
          </cell>
          <cell r="J1826">
            <v>0</v>
          </cell>
          <cell r="K1826" t="str">
            <v>B</v>
          </cell>
          <cell r="L1826">
            <v>-8</v>
          </cell>
          <cell r="M1826">
            <v>1</v>
          </cell>
        </row>
        <row r="1827">
          <cell r="B1827" t="str">
            <v>SHEMYA</v>
          </cell>
          <cell r="C1827" t="str">
            <v>USA (AK)</v>
          </cell>
          <cell r="D1827">
            <v>52</v>
          </cell>
          <cell r="E1827">
            <v>43</v>
          </cell>
          <cell r="F1827">
            <v>0</v>
          </cell>
          <cell r="G1827" t="str">
            <v>U</v>
          </cell>
          <cell r="H1827">
            <v>174</v>
          </cell>
          <cell r="I1827">
            <v>5</v>
          </cell>
          <cell r="J1827">
            <v>0</v>
          </cell>
          <cell r="K1827" t="str">
            <v>T</v>
          </cell>
          <cell r="L1827">
            <v>-9</v>
          </cell>
          <cell r="M1827">
            <v>1</v>
          </cell>
        </row>
        <row r="1828">
          <cell r="B1828" t="str">
            <v>SHENYANG</v>
          </cell>
          <cell r="C1828" t="str">
            <v>CHINA</v>
          </cell>
          <cell r="D1828">
            <v>41</v>
          </cell>
          <cell r="E1828">
            <v>48</v>
          </cell>
          <cell r="F1828">
            <v>0</v>
          </cell>
          <cell r="G1828" t="str">
            <v>U</v>
          </cell>
          <cell r="H1828">
            <v>123</v>
          </cell>
          <cell r="I1828">
            <v>27</v>
          </cell>
          <cell r="J1828">
            <v>0</v>
          </cell>
          <cell r="K1828" t="str">
            <v>T</v>
          </cell>
          <cell r="L1828">
            <v>8</v>
          </cell>
          <cell r="M1828">
            <v>1</v>
          </cell>
        </row>
        <row r="1829">
          <cell r="B1829" t="str">
            <v>SHERBROOKE</v>
          </cell>
          <cell r="C1829" t="str">
            <v>CANADA</v>
          </cell>
          <cell r="D1829">
            <v>45</v>
          </cell>
          <cell r="E1829">
            <v>26</v>
          </cell>
          <cell r="F1829">
            <v>0</v>
          </cell>
          <cell r="G1829" t="str">
            <v>U</v>
          </cell>
          <cell r="H1829">
            <v>71</v>
          </cell>
          <cell r="I1829">
            <v>42</v>
          </cell>
          <cell r="J1829">
            <v>0</v>
          </cell>
          <cell r="K1829" t="str">
            <v>B</v>
          </cell>
          <cell r="L1829">
            <v>-5</v>
          </cell>
          <cell r="M1829">
            <v>1</v>
          </cell>
        </row>
        <row r="1830">
          <cell r="B1830" t="str">
            <v>SHERIDAN</v>
          </cell>
          <cell r="C1830" t="str">
            <v>USA (WY)</v>
          </cell>
          <cell r="D1830">
            <v>44</v>
          </cell>
          <cell r="E1830">
            <v>46</v>
          </cell>
          <cell r="F1830">
            <v>0</v>
          </cell>
          <cell r="G1830" t="str">
            <v>U</v>
          </cell>
          <cell r="H1830">
            <v>106</v>
          </cell>
          <cell r="I1830">
            <v>59</v>
          </cell>
          <cell r="J1830">
            <v>0</v>
          </cell>
          <cell r="K1830" t="str">
            <v>B</v>
          </cell>
          <cell r="L1830">
            <v>-7</v>
          </cell>
          <cell r="M1830">
            <v>1</v>
          </cell>
        </row>
        <row r="1831">
          <cell r="B1831" t="str">
            <v>SHIMOJISHIMA</v>
          </cell>
          <cell r="C1831" t="str">
            <v>JAPAN</v>
          </cell>
          <cell r="D1831">
            <v>24</v>
          </cell>
          <cell r="E1831">
            <v>49</v>
          </cell>
          <cell r="F1831">
            <v>0</v>
          </cell>
          <cell r="G1831" t="str">
            <v>U</v>
          </cell>
          <cell r="H1831">
            <v>125</v>
          </cell>
          <cell r="I1831">
            <v>9</v>
          </cell>
          <cell r="J1831">
            <v>0</v>
          </cell>
          <cell r="K1831" t="str">
            <v>T</v>
          </cell>
          <cell r="L1831">
            <v>9</v>
          </cell>
          <cell r="M1831">
            <v>1</v>
          </cell>
        </row>
        <row r="1832">
          <cell r="B1832" t="str">
            <v>SHIRAZ</v>
          </cell>
          <cell r="C1832" t="str">
            <v>IRAN</v>
          </cell>
          <cell r="D1832">
            <v>29</v>
          </cell>
          <cell r="E1832">
            <v>32</v>
          </cell>
          <cell r="F1832">
            <v>0</v>
          </cell>
          <cell r="G1832" t="str">
            <v>U</v>
          </cell>
          <cell r="H1832">
            <v>52</v>
          </cell>
          <cell r="I1832">
            <v>35</v>
          </cell>
          <cell r="J1832">
            <v>0</v>
          </cell>
          <cell r="K1832" t="str">
            <v>T</v>
          </cell>
          <cell r="L1832">
            <v>3</v>
          </cell>
          <cell r="M1832">
            <v>1</v>
          </cell>
        </row>
        <row r="1833">
          <cell r="B1833" t="str">
            <v>SHOUBAK</v>
          </cell>
          <cell r="C1833" t="str">
            <v>JORDAN</v>
          </cell>
          <cell r="D1833">
            <v>30</v>
          </cell>
          <cell r="E1833">
            <v>24</v>
          </cell>
          <cell r="F1833">
            <v>0</v>
          </cell>
          <cell r="G1833" t="str">
            <v>U</v>
          </cell>
          <cell r="H1833">
            <v>35</v>
          </cell>
          <cell r="I1833">
            <v>29</v>
          </cell>
          <cell r="J1833">
            <v>0</v>
          </cell>
          <cell r="K1833" t="str">
            <v>T</v>
          </cell>
          <cell r="L1833">
            <v>2</v>
          </cell>
          <cell r="M1833">
            <v>1735</v>
          </cell>
        </row>
        <row r="1834">
          <cell r="B1834" t="str">
            <v>SHOW LOW</v>
          </cell>
          <cell r="C1834" t="str">
            <v>USA (AZ)</v>
          </cell>
          <cell r="D1834">
            <v>34</v>
          </cell>
          <cell r="E1834">
            <v>16</v>
          </cell>
          <cell r="F1834">
            <v>0</v>
          </cell>
          <cell r="G1834" t="str">
            <v>U</v>
          </cell>
          <cell r="H1834">
            <v>110</v>
          </cell>
          <cell r="I1834">
            <v>0</v>
          </cell>
          <cell r="J1834">
            <v>0</v>
          </cell>
          <cell r="K1834" t="str">
            <v>B</v>
          </cell>
          <cell r="L1834">
            <v>-7</v>
          </cell>
          <cell r="M1834">
            <v>1</v>
          </cell>
        </row>
        <row r="1835">
          <cell r="B1835" t="str">
            <v>SHREVEPORT</v>
          </cell>
          <cell r="C1835" t="str">
            <v>USA (LA)</v>
          </cell>
          <cell r="D1835">
            <v>32</v>
          </cell>
          <cell r="E1835">
            <v>30</v>
          </cell>
          <cell r="F1835">
            <v>0</v>
          </cell>
          <cell r="G1835" t="str">
            <v>U</v>
          </cell>
          <cell r="H1835">
            <v>93</v>
          </cell>
          <cell r="I1835">
            <v>40</v>
          </cell>
          <cell r="J1835">
            <v>0</v>
          </cell>
          <cell r="K1835" t="str">
            <v>B</v>
          </cell>
          <cell r="L1835">
            <v>-6</v>
          </cell>
          <cell r="M1835">
            <v>1</v>
          </cell>
        </row>
        <row r="1836">
          <cell r="B1836" t="str">
            <v>SIBIU</v>
          </cell>
          <cell r="C1836" t="str">
            <v>ROMANIA</v>
          </cell>
          <cell r="D1836">
            <v>45</v>
          </cell>
          <cell r="E1836">
            <v>47</v>
          </cell>
          <cell r="F1836">
            <v>0</v>
          </cell>
          <cell r="G1836" t="str">
            <v>U</v>
          </cell>
          <cell r="H1836">
            <v>24</v>
          </cell>
          <cell r="I1836">
            <v>5</v>
          </cell>
          <cell r="J1836">
            <v>0</v>
          </cell>
          <cell r="K1836" t="str">
            <v>T</v>
          </cell>
          <cell r="L1836">
            <v>2</v>
          </cell>
          <cell r="M1836">
            <v>1</v>
          </cell>
        </row>
        <row r="1837">
          <cell r="B1837" t="str">
            <v>SIBOLGA</v>
          </cell>
          <cell r="C1837" t="str">
            <v>INDONESIA</v>
          </cell>
          <cell r="D1837">
            <v>1</v>
          </cell>
          <cell r="E1837">
            <v>47</v>
          </cell>
          <cell r="F1837">
            <v>0</v>
          </cell>
          <cell r="G1837" t="str">
            <v>U</v>
          </cell>
          <cell r="H1837">
            <v>98</v>
          </cell>
          <cell r="I1837">
            <v>46</v>
          </cell>
          <cell r="J1837">
            <v>0</v>
          </cell>
          <cell r="K1837" t="str">
            <v>T</v>
          </cell>
          <cell r="L1837">
            <v>7</v>
          </cell>
          <cell r="M1837">
            <v>10</v>
          </cell>
        </row>
        <row r="1838">
          <cell r="B1838" t="str">
            <v>SIDENRENG</v>
          </cell>
          <cell r="C1838" t="str">
            <v>INDONESIA</v>
          </cell>
          <cell r="D1838">
            <v>4</v>
          </cell>
          <cell r="E1838">
            <v>0</v>
          </cell>
          <cell r="F1838">
            <v>0</v>
          </cell>
          <cell r="G1838" t="str">
            <v>S</v>
          </cell>
          <cell r="H1838">
            <v>119</v>
          </cell>
          <cell r="I1838">
            <v>55</v>
          </cell>
          <cell r="J1838">
            <v>0</v>
          </cell>
          <cell r="K1838" t="str">
            <v>T</v>
          </cell>
          <cell r="L1838">
            <v>8</v>
          </cell>
          <cell r="M1838">
            <v>10</v>
          </cell>
        </row>
        <row r="1839">
          <cell r="B1839" t="str">
            <v>SIDI IFNI</v>
          </cell>
          <cell r="C1839" t="str">
            <v>MOROCCO</v>
          </cell>
          <cell r="D1839">
            <v>29</v>
          </cell>
          <cell r="E1839">
            <v>22</v>
          </cell>
          <cell r="F1839">
            <v>0</v>
          </cell>
          <cell r="G1839" t="str">
            <v>U</v>
          </cell>
          <cell r="H1839">
            <v>10</v>
          </cell>
          <cell r="I1839">
            <v>11</v>
          </cell>
          <cell r="J1839">
            <v>0</v>
          </cell>
          <cell r="K1839" t="str">
            <v>B</v>
          </cell>
          <cell r="L1839">
            <v>0</v>
          </cell>
          <cell r="M1839">
            <v>1</v>
          </cell>
        </row>
        <row r="1840">
          <cell r="B1840" t="str">
            <v>SIDIKALANG</v>
          </cell>
          <cell r="C1840" t="str">
            <v>INDONESIA</v>
          </cell>
          <cell r="D1840">
            <v>2</v>
          </cell>
          <cell r="E1840">
            <v>45</v>
          </cell>
          <cell r="F1840">
            <v>0</v>
          </cell>
          <cell r="G1840" t="str">
            <v>S</v>
          </cell>
          <cell r="H1840">
            <v>98</v>
          </cell>
          <cell r="I1840">
            <v>20</v>
          </cell>
          <cell r="J1840">
            <v>0</v>
          </cell>
          <cell r="K1840" t="str">
            <v>T</v>
          </cell>
          <cell r="L1840">
            <v>7</v>
          </cell>
          <cell r="M1840">
            <v>10</v>
          </cell>
        </row>
        <row r="1841">
          <cell r="B1841" t="str">
            <v>SIDNEY</v>
          </cell>
          <cell r="C1841" t="str">
            <v>USA (MT)</v>
          </cell>
          <cell r="D1841">
            <v>47</v>
          </cell>
          <cell r="E1841">
            <v>42</v>
          </cell>
          <cell r="F1841">
            <v>0</v>
          </cell>
          <cell r="G1841" t="str">
            <v>U</v>
          </cell>
          <cell r="H1841">
            <v>104</v>
          </cell>
          <cell r="I1841">
            <v>12</v>
          </cell>
          <cell r="J1841">
            <v>0</v>
          </cell>
          <cell r="K1841" t="str">
            <v>B</v>
          </cell>
          <cell r="L1841">
            <v>-7</v>
          </cell>
          <cell r="M1841">
            <v>1</v>
          </cell>
        </row>
        <row r="1842">
          <cell r="B1842" t="str">
            <v>SIDNEY</v>
          </cell>
          <cell r="C1842" t="str">
            <v>USA (NE)</v>
          </cell>
          <cell r="D1842">
            <v>41</v>
          </cell>
          <cell r="E1842">
            <v>6</v>
          </cell>
          <cell r="F1842">
            <v>0</v>
          </cell>
          <cell r="G1842" t="str">
            <v>U</v>
          </cell>
          <cell r="H1842">
            <v>102</v>
          </cell>
          <cell r="I1842">
            <v>59</v>
          </cell>
          <cell r="J1842">
            <v>0</v>
          </cell>
          <cell r="K1842" t="str">
            <v>B</v>
          </cell>
          <cell r="L1842">
            <v>-7</v>
          </cell>
          <cell r="M1842">
            <v>1</v>
          </cell>
        </row>
        <row r="1843">
          <cell r="B1843" t="str">
            <v>SIDOARJO</v>
          </cell>
          <cell r="C1843" t="str">
            <v>INDONESIA</v>
          </cell>
          <cell r="D1843">
            <v>7</v>
          </cell>
          <cell r="E1843">
            <v>29</v>
          </cell>
          <cell r="F1843">
            <v>0</v>
          </cell>
          <cell r="G1843" t="str">
            <v>S</v>
          </cell>
          <cell r="H1843">
            <v>112</v>
          </cell>
          <cell r="I1843">
            <v>43</v>
          </cell>
          <cell r="J1843">
            <v>0</v>
          </cell>
          <cell r="K1843" t="str">
            <v>T</v>
          </cell>
          <cell r="L1843">
            <v>7</v>
          </cell>
          <cell r="M1843">
            <v>10</v>
          </cell>
        </row>
        <row r="1844">
          <cell r="B1844" t="str">
            <v>SIEM REAP</v>
          </cell>
          <cell r="C1844" t="str">
            <v>CAMBODIA</v>
          </cell>
          <cell r="D1844">
            <v>13</v>
          </cell>
          <cell r="E1844">
            <v>25</v>
          </cell>
          <cell r="F1844">
            <v>0</v>
          </cell>
          <cell r="G1844" t="str">
            <v>U</v>
          </cell>
          <cell r="H1844">
            <v>103</v>
          </cell>
          <cell r="I1844">
            <v>49</v>
          </cell>
          <cell r="J1844">
            <v>0</v>
          </cell>
          <cell r="K1844" t="str">
            <v>T</v>
          </cell>
          <cell r="L1844">
            <v>7</v>
          </cell>
          <cell r="M1844">
            <v>1</v>
          </cell>
        </row>
        <row r="1845">
          <cell r="B1845" t="str">
            <v>SIERRA VISTA</v>
          </cell>
          <cell r="C1845" t="str">
            <v>USA (AZ)</v>
          </cell>
          <cell r="D1845">
            <v>31</v>
          </cell>
          <cell r="E1845">
            <v>35</v>
          </cell>
          <cell r="F1845">
            <v>0</v>
          </cell>
          <cell r="G1845" t="str">
            <v>U</v>
          </cell>
          <cell r="H1845">
            <v>110</v>
          </cell>
          <cell r="I1845">
            <v>21</v>
          </cell>
          <cell r="J1845">
            <v>0</v>
          </cell>
          <cell r="K1845" t="str">
            <v>B</v>
          </cell>
          <cell r="L1845">
            <v>-7</v>
          </cell>
          <cell r="M1845">
            <v>1</v>
          </cell>
        </row>
        <row r="1846">
          <cell r="B1846" t="str">
            <v>SIGLI</v>
          </cell>
          <cell r="C1846" t="str">
            <v>INDONESIA</v>
          </cell>
          <cell r="D1846">
            <v>5</v>
          </cell>
          <cell r="E1846">
            <v>24</v>
          </cell>
          <cell r="F1846">
            <v>0</v>
          </cell>
          <cell r="G1846" t="str">
            <v>U</v>
          </cell>
          <cell r="H1846">
            <v>95</v>
          </cell>
          <cell r="I1846">
            <v>57</v>
          </cell>
          <cell r="J1846">
            <v>0</v>
          </cell>
          <cell r="K1846" t="str">
            <v>T</v>
          </cell>
          <cell r="L1846">
            <v>7</v>
          </cell>
          <cell r="M1846">
            <v>10</v>
          </cell>
        </row>
        <row r="1847">
          <cell r="B1847" t="str">
            <v>SIGONELLA</v>
          </cell>
          <cell r="C1847" t="str">
            <v>ITALY</v>
          </cell>
          <cell r="D1847">
            <v>37</v>
          </cell>
          <cell r="E1847">
            <v>24</v>
          </cell>
          <cell r="F1847">
            <v>0</v>
          </cell>
          <cell r="G1847" t="str">
            <v>U</v>
          </cell>
          <cell r="H1847">
            <v>14</v>
          </cell>
          <cell r="I1847">
            <v>55</v>
          </cell>
          <cell r="J1847">
            <v>0</v>
          </cell>
          <cell r="K1847" t="str">
            <v>T</v>
          </cell>
          <cell r="L1847">
            <v>1</v>
          </cell>
          <cell r="M1847">
            <v>1</v>
          </cell>
        </row>
        <row r="1848">
          <cell r="B1848" t="str">
            <v>SIJUNJUNG</v>
          </cell>
          <cell r="C1848" t="str">
            <v>INDONESIA</v>
          </cell>
          <cell r="D1848">
            <v>0</v>
          </cell>
          <cell r="E1848">
            <v>41</v>
          </cell>
          <cell r="F1848">
            <v>0</v>
          </cell>
          <cell r="G1848" t="str">
            <v>S</v>
          </cell>
          <cell r="H1848">
            <v>100</v>
          </cell>
          <cell r="I1848">
            <v>58</v>
          </cell>
          <cell r="J1848">
            <v>0</v>
          </cell>
          <cell r="K1848" t="str">
            <v>T</v>
          </cell>
          <cell r="L1848">
            <v>7</v>
          </cell>
          <cell r="M1848">
            <v>10</v>
          </cell>
        </row>
        <row r="1849">
          <cell r="B1849" t="str">
            <v>SILVER CITY</v>
          </cell>
          <cell r="C1849" t="str">
            <v>USA (NM)</v>
          </cell>
          <cell r="D1849">
            <v>32</v>
          </cell>
          <cell r="E1849">
            <v>38</v>
          </cell>
          <cell r="F1849">
            <v>0</v>
          </cell>
          <cell r="G1849" t="str">
            <v>U</v>
          </cell>
          <cell r="H1849">
            <v>108</v>
          </cell>
          <cell r="I1849">
            <v>9</v>
          </cell>
          <cell r="J1849">
            <v>0</v>
          </cell>
          <cell r="K1849" t="str">
            <v>B</v>
          </cell>
          <cell r="L1849">
            <v>-7</v>
          </cell>
          <cell r="M1849">
            <v>1</v>
          </cell>
        </row>
        <row r="1850">
          <cell r="B1850" t="str">
            <v>SINABANG</v>
          </cell>
          <cell r="C1850" t="str">
            <v>INDONESIA</v>
          </cell>
          <cell r="D1850">
            <v>2</v>
          </cell>
          <cell r="E1850">
            <v>28</v>
          </cell>
          <cell r="F1850">
            <v>0</v>
          </cell>
          <cell r="G1850" t="str">
            <v>U</v>
          </cell>
          <cell r="H1850">
            <v>96</v>
          </cell>
          <cell r="I1850">
            <v>22</v>
          </cell>
          <cell r="J1850">
            <v>0</v>
          </cell>
          <cell r="K1850" t="str">
            <v>T</v>
          </cell>
          <cell r="L1850">
            <v>7</v>
          </cell>
          <cell r="M1850">
            <v>10</v>
          </cell>
        </row>
        <row r="1851">
          <cell r="B1851" t="str">
            <v>SINDANG BARANG</v>
          </cell>
          <cell r="C1851" t="str">
            <v>INDONESIA</v>
          </cell>
          <cell r="D1851">
            <v>7</v>
          </cell>
          <cell r="E1851">
            <v>26</v>
          </cell>
          <cell r="F1851">
            <v>0</v>
          </cell>
          <cell r="G1851" t="str">
            <v>S</v>
          </cell>
          <cell r="H1851">
            <v>107</v>
          </cell>
          <cell r="I1851">
            <v>8</v>
          </cell>
          <cell r="J1851">
            <v>0</v>
          </cell>
          <cell r="K1851" t="str">
            <v>T</v>
          </cell>
          <cell r="L1851">
            <v>7</v>
          </cell>
          <cell r="M1851">
            <v>10</v>
          </cell>
        </row>
        <row r="1852">
          <cell r="B1852" t="str">
            <v>SINGAPORE</v>
          </cell>
          <cell r="C1852" t="str">
            <v>SINGAPORE</v>
          </cell>
          <cell r="D1852">
            <v>1</v>
          </cell>
          <cell r="E1852">
            <v>21</v>
          </cell>
          <cell r="F1852">
            <v>0</v>
          </cell>
          <cell r="G1852" t="str">
            <v>U</v>
          </cell>
          <cell r="H1852">
            <v>103</v>
          </cell>
          <cell r="I1852">
            <v>59</v>
          </cell>
          <cell r="J1852">
            <v>0</v>
          </cell>
          <cell r="K1852" t="str">
            <v>T</v>
          </cell>
          <cell r="L1852">
            <v>8</v>
          </cell>
          <cell r="M1852">
            <v>1</v>
          </cell>
        </row>
        <row r="1853">
          <cell r="B1853" t="str">
            <v>SINGARAJA</v>
          </cell>
          <cell r="C1853" t="str">
            <v>INDONESIA</v>
          </cell>
          <cell r="D1853">
            <v>8</v>
          </cell>
          <cell r="E1853">
            <v>8</v>
          </cell>
          <cell r="F1853">
            <v>0</v>
          </cell>
          <cell r="G1853" t="str">
            <v>S</v>
          </cell>
          <cell r="H1853">
            <v>115</v>
          </cell>
          <cell r="I1853">
            <v>5</v>
          </cell>
          <cell r="J1853">
            <v>0</v>
          </cell>
          <cell r="K1853" t="str">
            <v>T</v>
          </cell>
          <cell r="L1853">
            <v>7</v>
          </cell>
          <cell r="M1853">
            <v>10</v>
          </cell>
        </row>
        <row r="1854">
          <cell r="B1854" t="str">
            <v>SINGKAWANG</v>
          </cell>
          <cell r="C1854" t="str">
            <v>INDONESIA</v>
          </cell>
          <cell r="D1854">
            <v>0</v>
          </cell>
          <cell r="E1854">
            <v>52</v>
          </cell>
          <cell r="F1854">
            <v>0</v>
          </cell>
          <cell r="G1854" t="str">
            <v>U</v>
          </cell>
          <cell r="H1854">
            <v>109</v>
          </cell>
          <cell r="I1854">
            <v>0</v>
          </cell>
          <cell r="J1854">
            <v>0</v>
          </cell>
          <cell r="K1854" t="str">
            <v>T</v>
          </cell>
          <cell r="L1854">
            <v>8</v>
          </cell>
          <cell r="M1854">
            <v>10</v>
          </cell>
        </row>
        <row r="1855">
          <cell r="B1855" t="str">
            <v>SINGKIL</v>
          </cell>
          <cell r="C1855" t="str">
            <v>INDONESIA</v>
          </cell>
          <cell r="D1855">
            <v>2</v>
          </cell>
          <cell r="E1855">
            <v>18</v>
          </cell>
          <cell r="F1855">
            <v>0</v>
          </cell>
          <cell r="G1855" t="str">
            <v>U</v>
          </cell>
          <cell r="H1855">
            <v>97</v>
          </cell>
          <cell r="I1855">
            <v>45</v>
          </cell>
          <cell r="J1855">
            <v>0</v>
          </cell>
          <cell r="K1855" t="str">
            <v>T</v>
          </cell>
          <cell r="L1855">
            <v>7</v>
          </cell>
          <cell r="M1855">
            <v>10</v>
          </cell>
        </row>
        <row r="1856">
          <cell r="B1856" t="str">
            <v>SINJAI</v>
          </cell>
          <cell r="C1856" t="str">
            <v>INDONESIA</v>
          </cell>
          <cell r="D1856">
            <v>5</v>
          </cell>
          <cell r="E1856">
            <v>5</v>
          </cell>
          <cell r="F1856">
            <v>0</v>
          </cell>
          <cell r="G1856" t="str">
            <v>S</v>
          </cell>
          <cell r="H1856">
            <v>120</v>
          </cell>
          <cell r="I1856">
            <v>8</v>
          </cell>
          <cell r="J1856">
            <v>0</v>
          </cell>
          <cell r="K1856" t="str">
            <v>T</v>
          </cell>
          <cell r="L1856">
            <v>7</v>
          </cell>
          <cell r="M1856">
            <v>10</v>
          </cell>
        </row>
        <row r="1857">
          <cell r="B1857" t="str">
            <v>SINTANG</v>
          </cell>
          <cell r="C1857" t="str">
            <v>INDONESIA</v>
          </cell>
          <cell r="D1857">
            <v>0</v>
          </cell>
          <cell r="E1857">
            <v>6</v>
          </cell>
          <cell r="F1857">
            <v>0</v>
          </cell>
          <cell r="G1857" t="str">
            <v>U</v>
          </cell>
          <cell r="H1857">
            <v>111</v>
          </cell>
          <cell r="I1857">
            <v>34</v>
          </cell>
          <cell r="J1857">
            <v>0</v>
          </cell>
          <cell r="K1857" t="str">
            <v>T</v>
          </cell>
          <cell r="L1857">
            <v>8</v>
          </cell>
          <cell r="M1857">
            <v>10</v>
          </cell>
        </row>
        <row r="1858">
          <cell r="B1858" t="str">
            <v>SIOUX CITY</v>
          </cell>
          <cell r="C1858" t="str">
            <v>USA (IA)</v>
          </cell>
          <cell r="D1858">
            <v>42</v>
          </cell>
          <cell r="E1858">
            <v>24</v>
          </cell>
          <cell r="F1858">
            <v>0</v>
          </cell>
          <cell r="G1858" t="str">
            <v>U</v>
          </cell>
          <cell r="H1858">
            <v>96</v>
          </cell>
          <cell r="I1858">
            <v>23</v>
          </cell>
          <cell r="J1858">
            <v>0</v>
          </cell>
          <cell r="K1858" t="str">
            <v>B</v>
          </cell>
          <cell r="L1858">
            <v>-6</v>
          </cell>
          <cell r="M1858">
            <v>1</v>
          </cell>
        </row>
        <row r="1859">
          <cell r="B1859" t="str">
            <v>SIOUX FALLS</v>
          </cell>
          <cell r="C1859" t="str">
            <v>USA (SD)</v>
          </cell>
          <cell r="D1859">
            <v>43</v>
          </cell>
          <cell r="E1859">
            <v>35</v>
          </cell>
          <cell r="F1859">
            <v>0</v>
          </cell>
          <cell r="G1859" t="str">
            <v>U</v>
          </cell>
          <cell r="H1859">
            <v>96</v>
          </cell>
          <cell r="I1859">
            <v>44</v>
          </cell>
          <cell r="J1859">
            <v>0</v>
          </cell>
          <cell r="K1859" t="str">
            <v>B</v>
          </cell>
          <cell r="L1859">
            <v>-6</v>
          </cell>
          <cell r="M1859">
            <v>1</v>
          </cell>
        </row>
        <row r="1860">
          <cell r="B1860" t="str">
            <v>SITKA</v>
          </cell>
          <cell r="C1860" t="str">
            <v>USA (AK)</v>
          </cell>
          <cell r="D1860">
            <v>57</v>
          </cell>
          <cell r="E1860">
            <v>3</v>
          </cell>
          <cell r="F1860">
            <v>0</v>
          </cell>
          <cell r="G1860" t="str">
            <v>U</v>
          </cell>
          <cell r="H1860">
            <v>135</v>
          </cell>
          <cell r="I1860">
            <v>22</v>
          </cell>
          <cell r="J1860">
            <v>0</v>
          </cell>
          <cell r="K1860" t="str">
            <v>B</v>
          </cell>
          <cell r="L1860">
            <v>-9</v>
          </cell>
          <cell r="M1860">
            <v>1</v>
          </cell>
        </row>
        <row r="1861">
          <cell r="B1861" t="str">
            <v>SITUBONDO</v>
          </cell>
          <cell r="C1861" t="str">
            <v>INDONESIA</v>
          </cell>
          <cell r="D1861">
            <v>7</v>
          </cell>
          <cell r="E1861">
            <v>44</v>
          </cell>
          <cell r="F1861">
            <v>0</v>
          </cell>
          <cell r="G1861" t="str">
            <v>S</v>
          </cell>
          <cell r="H1861">
            <v>114</v>
          </cell>
          <cell r="I1861">
            <v>1</v>
          </cell>
          <cell r="J1861">
            <v>0</v>
          </cell>
          <cell r="K1861" t="str">
            <v>T</v>
          </cell>
          <cell r="L1861">
            <v>7</v>
          </cell>
          <cell r="M1861">
            <v>10</v>
          </cell>
        </row>
        <row r="1862">
          <cell r="B1862" t="str">
            <v>SIVAS</v>
          </cell>
          <cell r="C1862" t="str">
            <v>TURKEY</v>
          </cell>
          <cell r="D1862">
            <v>39</v>
          </cell>
          <cell r="E1862">
            <v>49</v>
          </cell>
          <cell r="F1862">
            <v>0</v>
          </cell>
          <cell r="G1862" t="str">
            <v>U</v>
          </cell>
          <cell r="H1862">
            <v>36</v>
          </cell>
          <cell r="I1862">
            <v>54</v>
          </cell>
          <cell r="J1862">
            <v>0</v>
          </cell>
          <cell r="K1862" t="str">
            <v>T</v>
          </cell>
          <cell r="L1862">
            <v>3</v>
          </cell>
          <cell r="M1862">
            <v>1</v>
          </cell>
        </row>
        <row r="1863">
          <cell r="B1863" t="str">
            <v>SKRYDSTRUP</v>
          </cell>
          <cell r="C1863" t="str">
            <v>DENMARK</v>
          </cell>
          <cell r="D1863">
            <v>55</v>
          </cell>
          <cell r="E1863">
            <v>13</v>
          </cell>
          <cell r="F1863">
            <v>0</v>
          </cell>
          <cell r="G1863" t="str">
            <v>U</v>
          </cell>
          <cell r="H1863">
            <v>9</v>
          </cell>
          <cell r="I1863">
            <v>16</v>
          </cell>
          <cell r="J1863">
            <v>0</v>
          </cell>
          <cell r="K1863" t="str">
            <v>T</v>
          </cell>
          <cell r="L1863">
            <v>1</v>
          </cell>
          <cell r="M1863">
            <v>1</v>
          </cell>
        </row>
        <row r="1864">
          <cell r="B1864" t="str">
            <v>SLEMAN</v>
          </cell>
          <cell r="C1864" t="str">
            <v>INDONESIA</v>
          </cell>
          <cell r="D1864">
            <v>7</v>
          </cell>
          <cell r="E1864">
            <v>44</v>
          </cell>
          <cell r="F1864">
            <v>0</v>
          </cell>
          <cell r="G1864" t="str">
            <v>S</v>
          </cell>
          <cell r="H1864">
            <v>114</v>
          </cell>
          <cell r="I1864">
            <v>1</v>
          </cell>
          <cell r="J1864">
            <v>0</v>
          </cell>
          <cell r="K1864" t="str">
            <v>T</v>
          </cell>
          <cell r="L1864">
            <v>7</v>
          </cell>
          <cell r="M1864">
            <v>10</v>
          </cell>
        </row>
        <row r="1865">
          <cell r="B1865" t="str">
            <v>SMITHERS</v>
          </cell>
          <cell r="C1865" t="str">
            <v>CANADA</v>
          </cell>
          <cell r="D1865">
            <v>54</v>
          </cell>
          <cell r="E1865">
            <v>50</v>
          </cell>
          <cell r="F1865">
            <v>0</v>
          </cell>
          <cell r="G1865" t="str">
            <v>U</v>
          </cell>
          <cell r="H1865">
            <v>127</v>
          </cell>
          <cell r="I1865">
            <v>11</v>
          </cell>
          <cell r="J1865">
            <v>0</v>
          </cell>
          <cell r="K1865" t="str">
            <v>B</v>
          </cell>
          <cell r="L1865">
            <v>-8</v>
          </cell>
          <cell r="M1865">
            <v>1</v>
          </cell>
        </row>
        <row r="1866">
          <cell r="B1866" t="str">
            <v>SMYRNA</v>
          </cell>
          <cell r="C1866" t="str">
            <v>USA (TN)</v>
          </cell>
          <cell r="D1866">
            <v>36</v>
          </cell>
          <cell r="E1866">
            <v>1</v>
          </cell>
          <cell r="F1866">
            <v>0</v>
          </cell>
          <cell r="G1866" t="str">
            <v>U</v>
          </cell>
          <cell r="H1866">
            <v>86</v>
          </cell>
          <cell r="I1866">
            <v>31</v>
          </cell>
          <cell r="J1866">
            <v>0</v>
          </cell>
          <cell r="K1866" t="str">
            <v>B</v>
          </cell>
          <cell r="L1866">
            <v>-6</v>
          </cell>
          <cell r="M1866">
            <v>1</v>
          </cell>
        </row>
        <row r="1867">
          <cell r="B1867" t="str">
            <v>SOCORRO</v>
          </cell>
          <cell r="C1867" t="str">
            <v>USA (NM)</v>
          </cell>
          <cell r="D1867">
            <v>34</v>
          </cell>
          <cell r="E1867">
            <v>1</v>
          </cell>
          <cell r="F1867">
            <v>0</v>
          </cell>
          <cell r="G1867" t="str">
            <v>U</v>
          </cell>
          <cell r="H1867">
            <v>106</v>
          </cell>
          <cell r="I1867">
            <v>54</v>
          </cell>
          <cell r="J1867">
            <v>0</v>
          </cell>
          <cell r="K1867" t="str">
            <v>B</v>
          </cell>
          <cell r="L1867">
            <v>-7</v>
          </cell>
          <cell r="M1867">
            <v>1</v>
          </cell>
        </row>
        <row r="1868">
          <cell r="B1868" t="str">
            <v>SODERTALJE</v>
          </cell>
          <cell r="C1868" t="str">
            <v>SWEDEN</v>
          </cell>
          <cell r="D1868">
            <v>59</v>
          </cell>
          <cell r="E1868">
            <v>12</v>
          </cell>
          <cell r="F1868">
            <v>0</v>
          </cell>
          <cell r="G1868" t="str">
            <v>U</v>
          </cell>
          <cell r="H1868">
            <v>17</v>
          </cell>
          <cell r="I1868">
            <v>37</v>
          </cell>
          <cell r="J1868">
            <v>0</v>
          </cell>
          <cell r="K1868" t="str">
            <v>T</v>
          </cell>
          <cell r="L1868">
            <v>1</v>
          </cell>
          <cell r="M1868">
            <v>1</v>
          </cell>
        </row>
        <row r="1869">
          <cell r="B1869" t="str">
            <v>SOFIA</v>
          </cell>
          <cell r="C1869" t="str">
            <v>BULGARIA</v>
          </cell>
          <cell r="D1869">
            <v>42</v>
          </cell>
          <cell r="E1869">
            <v>42</v>
          </cell>
          <cell r="F1869">
            <v>0</v>
          </cell>
          <cell r="G1869" t="str">
            <v>U</v>
          </cell>
          <cell r="H1869">
            <v>23</v>
          </cell>
          <cell r="I1869">
            <v>24</v>
          </cell>
          <cell r="J1869">
            <v>0</v>
          </cell>
          <cell r="K1869" t="str">
            <v>T</v>
          </cell>
          <cell r="L1869">
            <v>2</v>
          </cell>
          <cell r="M1869">
            <v>1</v>
          </cell>
        </row>
        <row r="1870">
          <cell r="B1870" t="str">
            <v>SOKOTO</v>
          </cell>
          <cell r="C1870" t="str">
            <v>NIGERIA</v>
          </cell>
          <cell r="D1870">
            <v>13</v>
          </cell>
          <cell r="E1870">
            <v>0</v>
          </cell>
          <cell r="F1870">
            <v>0</v>
          </cell>
          <cell r="G1870" t="str">
            <v>U</v>
          </cell>
          <cell r="H1870">
            <v>5</v>
          </cell>
          <cell r="I1870">
            <v>15</v>
          </cell>
          <cell r="J1870">
            <v>0</v>
          </cell>
          <cell r="K1870" t="str">
            <v>T</v>
          </cell>
          <cell r="L1870">
            <v>1</v>
          </cell>
          <cell r="M1870">
            <v>1</v>
          </cell>
        </row>
        <row r="1871">
          <cell r="B1871" t="str">
            <v>SOLO</v>
          </cell>
          <cell r="C1871" t="str">
            <v>INDONESIA</v>
          </cell>
          <cell r="D1871">
            <v>7</v>
          </cell>
          <cell r="E1871">
            <v>35</v>
          </cell>
          <cell r="F1871">
            <v>0</v>
          </cell>
          <cell r="G1871" t="str">
            <v>S</v>
          </cell>
          <cell r="H1871">
            <v>110</v>
          </cell>
          <cell r="I1871">
            <v>48</v>
          </cell>
          <cell r="J1871">
            <v>0</v>
          </cell>
          <cell r="K1871" t="str">
            <v>T</v>
          </cell>
          <cell r="L1871">
            <v>7</v>
          </cell>
          <cell r="M1871">
            <v>10</v>
          </cell>
        </row>
        <row r="1872">
          <cell r="B1872" t="str">
            <v>SOLOK</v>
          </cell>
          <cell r="C1872" t="str">
            <v>INDONESIA</v>
          </cell>
          <cell r="D1872">
            <v>0</v>
          </cell>
          <cell r="E1872">
            <v>47</v>
          </cell>
          <cell r="F1872">
            <v>0</v>
          </cell>
          <cell r="G1872" t="str">
            <v>S</v>
          </cell>
          <cell r="H1872">
            <v>100</v>
          </cell>
          <cell r="I1872">
            <v>38</v>
          </cell>
          <cell r="J1872">
            <v>0</v>
          </cell>
          <cell r="K1872" t="str">
            <v>T</v>
          </cell>
          <cell r="L1872">
            <v>7</v>
          </cell>
          <cell r="M1872">
            <v>10</v>
          </cell>
        </row>
        <row r="1873">
          <cell r="B1873" t="str">
            <v>SOMERSET</v>
          </cell>
          <cell r="C1873" t="str">
            <v>USA (KY)</v>
          </cell>
          <cell r="D1873">
            <v>37</v>
          </cell>
          <cell r="E1873">
            <v>3</v>
          </cell>
          <cell r="F1873">
            <v>0</v>
          </cell>
          <cell r="G1873" t="str">
            <v>U</v>
          </cell>
          <cell r="H1873">
            <v>84</v>
          </cell>
          <cell r="I1873">
            <v>37</v>
          </cell>
          <cell r="J1873">
            <v>0</v>
          </cell>
          <cell r="K1873" t="str">
            <v>B</v>
          </cell>
          <cell r="L1873">
            <v>-5</v>
          </cell>
          <cell r="M1873">
            <v>1</v>
          </cell>
        </row>
        <row r="1874">
          <cell r="B1874" t="str">
            <v>SONDRE STROMFJORD</v>
          </cell>
          <cell r="C1874" t="str">
            <v>GREENLAND</v>
          </cell>
          <cell r="D1874">
            <v>67</v>
          </cell>
          <cell r="E1874">
            <v>1</v>
          </cell>
          <cell r="F1874">
            <v>0</v>
          </cell>
          <cell r="G1874" t="str">
            <v>U</v>
          </cell>
          <cell r="H1874">
            <v>50</v>
          </cell>
          <cell r="I1874">
            <v>43</v>
          </cell>
          <cell r="J1874">
            <v>0</v>
          </cell>
          <cell r="K1874" t="str">
            <v>B</v>
          </cell>
          <cell r="L1874">
            <v>-3</v>
          </cell>
          <cell r="M1874">
            <v>1</v>
          </cell>
        </row>
        <row r="1875">
          <cell r="B1875" t="str">
            <v>SONGKHLA</v>
          </cell>
          <cell r="C1875" t="str">
            <v>THAILAND</v>
          </cell>
          <cell r="D1875">
            <v>7</v>
          </cell>
          <cell r="E1875">
            <v>12</v>
          </cell>
          <cell r="F1875">
            <v>0</v>
          </cell>
          <cell r="G1875" t="str">
            <v>U</v>
          </cell>
          <cell r="H1875">
            <v>100</v>
          </cell>
          <cell r="I1875">
            <v>35</v>
          </cell>
          <cell r="J1875">
            <v>0</v>
          </cell>
          <cell r="K1875" t="str">
            <v>T</v>
          </cell>
          <cell r="L1875">
            <v>7</v>
          </cell>
          <cell r="M1875">
            <v>1</v>
          </cell>
        </row>
        <row r="1876">
          <cell r="B1876" t="str">
            <v>SORONG</v>
          </cell>
          <cell r="C1876" t="str">
            <v>INDONESIA</v>
          </cell>
          <cell r="D1876">
            <v>0</v>
          </cell>
          <cell r="E1876">
            <v>50</v>
          </cell>
          <cell r="F1876">
            <v>0</v>
          </cell>
          <cell r="G1876" t="str">
            <v>S</v>
          </cell>
          <cell r="H1876">
            <v>131</v>
          </cell>
          <cell r="I1876">
            <v>15</v>
          </cell>
          <cell r="J1876">
            <v>0</v>
          </cell>
          <cell r="K1876" t="str">
            <v>T</v>
          </cell>
          <cell r="L1876">
            <v>9</v>
          </cell>
          <cell r="M1876">
            <v>10</v>
          </cell>
        </row>
        <row r="1877">
          <cell r="B1877" t="str">
            <v>SOUTH BEND</v>
          </cell>
          <cell r="C1877" t="str">
            <v>USA (IN)</v>
          </cell>
          <cell r="D1877">
            <v>41</v>
          </cell>
          <cell r="E1877">
            <v>42</v>
          </cell>
          <cell r="F1877">
            <v>0</v>
          </cell>
          <cell r="G1877" t="str">
            <v>U</v>
          </cell>
          <cell r="H1877">
            <v>86</v>
          </cell>
          <cell r="I1877">
            <v>19</v>
          </cell>
          <cell r="J1877">
            <v>0</v>
          </cell>
          <cell r="K1877" t="str">
            <v>B</v>
          </cell>
          <cell r="L1877">
            <v>-5</v>
          </cell>
          <cell r="M1877">
            <v>1</v>
          </cell>
        </row>
        <row r="1878">
          <cell r="B1878" t="str">
            <v>SOUTH HUSAYNEYAH</v>
          </cell>
          <cell r="C1878" t="str">
            <v>JORDAN</v>
          </cell>
          <cell r="D1878">
            <v>30</v>
          </cell>
          <cell r="E1878">
            <v>36</v>
          </cell>
          <cell r="F1878">
            <v>0</v>
          </cell>
          <cell r="G1878" t="str">
            <v>U</v>
          </cell>
          <cell r="H1878">
            <v>35</v>
          </cell>
          <cell r="I1878">
            <v>47</v>
          </cell>
          <cell r="J1878">
            <v>0</v>
          </cell>
          <cell r="K1878" t="str">
            <v>T</v>
          </cell>
          <cell r="L1878">
            <v>2</v>
          </cell>
          <cell r="M1878">
            <v>1078</v>
          </cell>
        </row>
        <row r="1879">
          <cell r="B1879" t="str">
            <v>SOUTH SHOUNEH</v>
          </cell>
          <cell r="C1879" t="str">
            <v>JORDAN</v>
          </cell>
          <cell r="D1879">
            <v>31</v>
          </cell>
          <cell r="E1879">
            <v>54</v>
          </cell>
          <cell r="F1879">
            <v>0</v>
          </cell>
          <cell r="G1879" t="str">
            <v>U</v>
          </cell>
          <cell r="H1879">
            <v>35</v>
          </cell>
          <cell r="I1879">
            <v>37</v>
          </cell>
          <cell r="J1879">
            <v>30</v>
          </cell>
          <cell r="K1879" t="str">
            <v>T</v>
          </cell>
          <cell r="L1879">
            <v>2</v>
          </cell>
          <cell r="M1879">
            <v>1</v>
          </cell>
        </row>
        <row r="1880">
          <cell r="B1880" t="str">
            <v>SOUTH WEYMOUTH</v>
          </cell>
          <cell r="C1880" t="str">
            <v>USA (MA)</v>
          </cell>
          <cell r="D1880">
            <v>42</v>
          </cell>
          <cell r="E1880">
            <v>9</v>
          </cell>
          <cell r="F1880">
            <v>0</v>
          </cell>
          <cell r="G1880" t="str">
            <v>U</v>
          </cell>
          <cell r="H1880">
            <v>70</v>
          </cell>
          <cell r="I1880">
            <v>56</v>
          </cell>
          <cell r="J1880">
            <v>0</v>
          </cell>
          <cell r="K1880" t="str">
            <v>B</v>
          </cell>
          <cell r="L1880">
            <v>-5</v>
          </cell>
          <cell r="M1880">
            <v>1</v>
          </cell>
        </row>
        <row r="1881">
          <cell r="B1881" t="str">
            <v>SPARTANBURG</v>
          </cell>
          <cell r="C1881" t="str">
            <v>USA (SC)</v>
          </cell>
          <cell r="D1881">
            <v>34</v>
          </cell>
          <cell r="E1881">
            <v>55</v>
          </cell>
          <cell r="F1881">
            <v>0</v>
          </cell>
          <cell r="G1881" t="str">
            <v>U</v>
          </cell>
          <cell r="H1881">
            <v>81</v>
          </cell>
          <cell r="I1881">
            <v>57</v>
          </cell>
          <cell r="J1881">
            <v>0</v>
          </cell>
          <cell r="K1881" t="str">
            <v>B</v>
          </cell>
          <cell r="L1881">
            <v>-5</v>
          </cell>
          <cell r="M1881">
            <v>1</v>
          </cell>
        </row>
        <row r="1882">
          <cell r="B1882" t="str">
            <v>SPEARFISH</v>
          </cell>
          <cell r="C1882" t="str">
            <v>USA (SD)</v>
          </cell>
          <cell r="D1882">
            <v>44</v>
          </cell>
          <cell r="E1882">
            <v>29</v>
          </cell>
          <cell r="F1882">
            <v>0</v>
          </cell>
          <cell r="G1882" t="str">
            <v>U</v>
          </cell>
          <cell r="H1882">
            <v>103</v>
          </cell>
          <cell r="I1882">
            <v>47</v>
          </cell>
          <cell r="J1882">
            <v>0</v>
          </cell>
          <cell r="K1882" t="str">
            <v>B</v>
          </cell>
          <cell r="L1882">
            <v>-7</v>
          </cell>
          <cell r="M1882">
            <v>1</v>
          </cell>
        </row>
        <row r="1883">
          <cell r="B1883" t="str">
            <v>SPENCER</v>
          </cell>
          <cell r="C1883" t="str">
            <v>USA (IA)</v>
          </cell>
          <cell r="D1883">
            <v>43</v>
          </cell>
          <cell r="E1883">
            <v>10</v>
          </cell>
          <cell r="F1883">
            <v>0</v>
          </cell>
          <cell r="G1883" t="str">
            <v>U</v>
          </cell>
          <cell r="H1883">
            <v>95</v>
          </cell>
          <cell r="I1883">
            <v>12</v>
          </cell>
          <cell r="J1883">
            <v>0</v>
          </cell>
          <cell r="K1883" t="str">
            <v>B</v>
          </cell>
          <cell r="L1883">
            <v>-6</v>
          </cell>
          <cell r="M1883">
            <v>1</v>
          </cell>
        </row>
        <row r="1884">
          <cell r="B1884" t="str">
            <v>SPOKANE</v>
          </cell>
          <cell r="C1884" t="str">
            <v>USA (WA)</v>
          </cell>
          <cell r="D1884">
            <v>47</v>
          </cell>
          <cell r="E1884">
            <v>37</v>
          </cell>
          <cell r="F1884">
            <v>0</v>
          </cell>
          <cell r="G1884" t="str">
            <v>U</v>
          </cell>
          <cell r="H1884">
            <v>117</v>
          </cell>
          <cell r="I1884">
            <v>39</v>
          </cell>
          <cell r="J1884">
            <v>0</v>
          </cell>
          <cell r="K1884" t="str">
            <v>B</v>
          </cell>
          <cell r="L1884">
            <v>-8</v>
          </cell>
          <cell r="M1884">
            <v>1</v>
          </cell>
        </row>
        <row r="1885">
          <cell r="B1885" t="str">
            <v>SPRINGFIELD</v>
          </cell>
          <cell r="C1885" t="str">
            <v>USA (IL)</v>
          </cell>
          <cell r="D1885">
            <v>39</v>
          </cell>
          <cell r="E1885">
            <v>51</v>
          </cell>
          <cell r="F1885">
            <v>0</v>
          </cell>
          <cell r="G1885" t="str">
            <v>U</v>
          </cell>
          <cell r="H1885">
            <v>89</v>
          </cell>
          <cell r="I1885">
            <v>41</v>
          </cell>
          <cell r="J1885">
            <v>0</v>
          </cell>
          <cell r="K1885" t="str">
            <v>B</v>
          </cell>
          <cell r="L1885">
            <v>-6</v>
          </cell>
          <cell r="M1885">
            <v>1</v>
          </cell>
        </row>
        <row r="1886">
          <cell r="B1886" t="str">
            <v>SPRINGFIELD</v>
          </cell>
          <cell r="C1886" t="str">
            <v>USA (MO)</v>
          </cell>
          <cell r="D1886">
            <v>37</v>
          </cell>
          <cell r="E1886">
            <v>14</v>
          </cell>
          <cell r="F1886">
            <v>0</v>
          </cell>
          <cell r="G1886" t="str">
            <v>U</v>
          </cell>
          <cell r="H1886">
            <v>93</v>
          </cell>
          <cell r="I1886">
            <v>23</v>
          </cell>
          <cell r="J1886">
            <v>0</v>
          </cell>
          <cell r="K1886" t="str">
            <v>B</v>
          </cell>
          <cell r="L1886">
            <v>-6</v>
          </cell>
          <cell r="M1886">
            <v>1</v>
          </cell>
        </row>
        <row r="1887">
          <cell r="B1887" t="str">
            <v>SPRINGFIELD</v>
          </cell>
          <cell r="C1887" t="str">
            <v>USA (OH)</v>
          </cell>
          <cell r="D1887">
            <v>39</v>
          </cell>
          <cell r="E1887">
            <v>50</v>
          </cell>
          <cell r="F1887">
            <v>0</v>
          </cell>
          <cell r="G1887" t="str">
            <v>U</v>
          </cell>
          <cell r="H1887">
            <v>83</v>
          </cell>
          <cell r="I1887">
            <v>50</v>
          </cell>
          <cell r="J1887">
            <v>0</v>
          </cell>
          <cell r="K1887" t="str">
            <v>B</v>
          </cell>
          <cell r="L1887">
            <v>-5</v>
          </cell>
          <cell r="M1887">
            <v>1</v>
          </cell>
        </row>
        <row r="1888">
          <cell r="B1888" t="str">
            <v>SPRINGFIELD</v>
          </cell>
          <cell r="C1888" t="str">
            <v>USA (VT)</v>
          </cell>
          <cell r="D1888">
            <v>43</v>
          </cell>
          <cell r="E1888">
            <v>20</v>
          </cell>
          <cell r="F1888">
            <v>0</v>
          </cell>
          <cell r="G1888" t="str">
            <v>U</v>
          </cell>
          <cell r="H1888">
            <v>72</v>
          </cell>
          <cell r="I1888">
            <v>31</v>
          </cell>
          <cell r="J1888">
            <v>0</v>
          </cell>
          <cell r="K1888" t="str">
            <v>B</v>
          </cell>
          <cell r="L1888">
            <v>-5</v>
          </cell>
          <cell r="M1888">
            <v>1</v>
          </cell>
        </row>
        <row r="1889">
          <cell r="B1889" t="str">
            <v>SRAGEN</v>
          </cell>
          <cell r="C1889" t="str">
            <v>INDONESIA</v>
          </cell>
          <cell r="D1889">
            <v>7</v>
          </cell>
          <cell r="E1889">
            <v>27</v>
          </cell>
          <cell r="F1889">
            <v>0</v>
          </cell>
          <cell r="G1889" t="str">
            <v>S</v>
          </cell>
          <cell r="H1889">
            <v>111</v>
          </cell>
          <cell r="I1889">
            <v>1</v>
          </cell>
          <cell r="J1889">
            <v>0</v>
          </cell>
          <cell r="K1889" t="str">
            <v>T</v>
          </cell>
          <cell r="L1889">
            <v>7</v>
          </cell>
          <cell r="M1889">
            <v>10</v>
          </cell>
        </row>
        <row r="1890">
          <cell r="B1890" t="str">
            <v>ST CLOUD</v>
          </cell>
          <cell r="C1890" t="str">
            <v>USA (MN)</v>
          </cell>
          <cell r="D1890">
            <v>45</v>
          </cell>
          <cell r="E1890">
            <v>35</v>
          </cell>
          <cell r="F1890">
            <v>0</v>
          </cell>
          <cell r="G1890" t="str">
            <v>U</v>
          </cell>
          <cell r="H1890">
            <v>94</v>
          </cell>
          <cell r="I1890">
            <v>11</v>
          </cell>
          <cell r="J1890">
            <v>0</v>
          </cell>
          <cell r="K1890" t="str">
            <v>B</v>
          </cell>
          <cell r="L1890">
            <v>-6</v>
          </cell>
          <cell r="M1890">
            <v>1</v>
          </cell>
        </row>
        <row r="1891">
          <cell r="B1891" t="str">
            <v>ST GEORGE</v>
          </cell>
          <cell r="C1891" t="str">
            <v>USA (UT)</v>
          </cell>
          <cell r="D1891">
            <v>37</v>
          </cell>
          <cell r="E1891">
            <v>6</v>
          </cell>
          <cell r="F1891">
            <v>0</v>
          </cell>
          <cell r="G1891" t="str">
            <v>U</v>
          </cell>
          <cell r="H1891">
            <v>113</v>
          </cell>
          <cell r="I1891">
            <v>36</v>
          </cell>
          <cell r="J1891">
            <v>0</v>
          </cell>
          <cell r="K1891" t="str">
            <v>B</v>
          </cell>
          <cell r="L1891">
            <v>-7</v>
          </cell>
          <cell r="M1891">
            <v>1</v>
          </cell>
        </row>
        <row r="1892">
          <cell r="B1892" t="str">
            <v>ST JOHNS</v>
          </cell>
          <cell r="C1892" t="str">
            <v>CANADA</v>
          </cell>
          <cell r="D1892">
            <v>47</v>
          </cell>
          <cell r="E1892">
            <v>37</v>
          </cell>
          <cell r="F1892">
            <v>0</v>
          </cell>
          <cell r="G1892" t="str">
            <v>U</v>
          </cell>
          <cell r="H1892">
            <v>52</v>
          </cell>
          <cell r="I1892">
            <v>45</v>
          </cell>
          <cell r="J1892">
            <v>0</v>
          </cell>
          <cell r="K1892" t="str">
            <v>B</v>
          </cell>
          <cell r="L1892">
            <v>-3</v>
          </cell>
          <cell r="M1892">
            <v>1</v>
          </cell>
        </row>
        <row r="1893">
          <cell r="B1893" t="str">
            <v>ST JOHNS</v>
          </cell>
          <cell r="C1893" t="str">
            <v>USA (AZ)</v>
          </cell>
          <cell r="D1893">
            <v>34</v>
          </cell>
          <cell r="E1893">
            <v>31</v>
          </cell>
          <cell r="F1893">
            <v>0</v>
          </cell>
          <cell r="G1893" t="str">
            <v>U</v>
          </cell>
          <cell r="H1893">
            <v>109</v>
          </cell>
          <cell r="I1893">
            <v>23</v>
          </cell>
          <cell r="J1893">
            <v>0</v>
          </cell>
          <cell r="K1893" t="str">
            <v>B</v>
          </cell>
          <cell r="L1893">
            <v>-7</v>
          </cell>
          <cell r="M1893">
            <v>1</v>
          </cell>
        </row>
        <row r="1894">
          <cell r="B1894" t="str">
            <v>ST JOSEPH</v>
          </cell>
          <cell r="C1894" t="str">
            <v>USA (MO)</v>
          </cell>
          <cell r="D1894">
            <v>39</v>
          </cell>
          <cell r="E1894">
            <v>47</v>
          </cell>
          <cell r="F1894">
            <v>0</v>
          </cell>
          <cell r="G1894" t="str">
            <v>U</v>
          </cell>
          <cell r="H1894">
            <v>94</v>
          </cell>
          <cell r="I1894">
            <v>55</v>
          </cell>
          <cell r="J1894">
            <v>0</v>
          </cell>
          <cell r="K1894" t="str">
            <v>B</v>
          </cell>
          <cell r="L1894">
            <v>-6</v>
          </cell>
          <cell r="M1894">
            <v>1</v>
          </cell>
        </row>
        <row r="1895">
          <cell r="B1895" t="str">
            <v>ST LOUIS</v>
          </cell>
          <cell r="C1895" t="str">
            <v>USA (MO)</v>
          </cell>
          <cell r="D1895">
            <v>38</v>
          </cell>
          <cell r="E1895">
            <v>45</v>
          </cell>
          <cell r="F1895">
            <v>0</v>
          </cell>
          <cell r="G1895" t="str">
            <v>U</v>
          </cell>
          <cell r="H1895">
            <v>90</v>
          </cell>
          <cell r="I1895">
            <v>22</v>
          </cell>
          <cell r="J1895">
            <v>0</v>
          </cell>
          <cell r="K1895" t="str">
            <v>B</v>
          </cell>
          <cell r="L1895">
            <v>-6</v>
          </cell>
          <cell r="M1895">
            <v>1</v>
          </cell>
        </row>
        <row r="1896">
          <cell r="B1896" t="str">
            <v>ST NAZAIRE</v>
          </cell>
          <cell r="C1896" t="str">
            <v>FRANCE</v>
          </cell>
          <cell r="D1896">
            <v>47</v>
          </cell>
          <cell r="E1896">
            <v>17</v>
          </cell>
          <cell r="F1896">
            <v>0</v>
          </cell>
          <cell r="G1896" t="str">
            <v>U</v>
          </cell>
          <cell r="H1896">
            <v>2</v>
          </cell>
          <cell r="I1896">
            <v>11</v>
          </cell>
          <cell r="J1896">
            <v>0</v>
          </cell>
          <cell r="K1896" t="str">
            <v>B</v>
          </cell>
          <cell r="L1896">
            <v>1</v>
          </cell>
          <cell r="M1896">
            <v>1</v>
          </cell>
        </row>
        <row r="1897">
          <cell r="B1897" t="str">
            <v>ST PETERSBURG</v>
          </cell>
          <cell r="C1897" t="str">
            <v>USA (FL)</v>
          </cell>
          <cell r="D1897">
            <v>27</v>
          </cell>
          <cell r="E1897">
            <v>54</v>
          </cell>
          <cell r="F1897">
            <v>0</v>
          </cell>
          <cell r="G1897" t="str">
            <v>U</v>
          </cell>
          <cell r="H1897">
            <v>82</v>
          </cell>
          <cell r="I1897">
            <v>41</v>
          </cell>
          <cell r="J1897">
            <v>0</v>
          </cell>
          <cell r="K1897" t="str">
            <v>B</v>
          </cell>
          <cell r="L1897">
            <v>-5</v>
          </cell>
          <cell r="M1897">
            <v>1</v>
          </cell>
        </row>
        <row r="1898">
          <cell r="B1898" t="str">
            <v>STANSTED</v>
          </cell>
          <cell r="C1898" t="str">
            <v>UK</v>
          </cell>
          <cell r="D1898">
            <v>51</v>
          </cell>
          <cell r="E1898">
            <v>53</v>
          </cell>
          <cell r="F1898">
            <v>0</v>
          </cell>
          <cell r="G1898" t="str">
            <v>U</v>
          </cell>
          <cell r="H1898">
            <v>0</v>
          </cell>
          <cell r="I1898">
            <v>14</v>
          </cell>
          <cell r="J1898">
            <v>0</v>
          </cell>
          <cell r="K1898" t="str">
            <v>T</v>
          </cell>
          <cell r="L1898">
            <v>0</v>
          </cell>
          <cell r="M1898">
            <v>1</v>
          </cell>
        </row>
        <row r="1899">
          <cell r="B1899" t="str">
            <v>STATESBORO</v>
          </cell>
          <cell r="C1899" t="str">
            <v>USA (GA)</v>
          </cell>
          <cell r="D1899">
            <v>32</v>
          </cell>
          <cell r="E1899">
            <v>29</v>
          </cell>
          <cell r="F1899">
            <v>0</v>
          </cell>
          <cell r="G1899" t="str">
            <v>U</v>
          </cell>
          <cell r="H1899">
            <v>81</v>
          </cell>
          <cell r="I1899">
            <v>44</v>
          </cell>
          <cell r="J1899">
            <v>0</v>
          </cell>
          <cell r="K1899" t="str">
            <v>B</v>
          </cell>
          <cell r="L1899">
            <v>-5</v>
          </cell>
          <cell r="M1899">
            <v>1</v>
          </cell>
        </row>
        <row r="1900">
          <cell r="B1900" t="str">
            <v>STAUNTON</v>
          </cell>
          <cell r="C1900" t="str">
            <v>USA (VA)</v>
          </cell>
          <cell r="D1900">
            <v>38</v>
          </cell>
          <cell r="E1900">
            <v>16</v>
          </cell>
          <cell r="F1900">
            <v>0</v>
          </cell>
          <cell r="G1900" t="str">
            <v>U</v>
          </cell>
          <cell r="H1900">
            <v>78</v>
          </cell>
          <cell r="I1900">
            <v>54</v>
          </cell>
          <cell r="J1900">
            <v>0</v>
          </cell>
          <cell r="K1900" t="str">
            <v>B</v>
          </cell>
          <cell r="L1900">
            <v>-5</v>
          </cell>
          <cell r="M1900">
            <v>1</v>
          </cell>
        </row>
        <row r="1901">
          <cell r="B1901" t="str">
            <v>STAVANGER</v>
          </cell>
          <cell r="C1901" t="str">
            <v>NORWAY</v>
          </cell>
          <cell r="D1901">
            <v>58</v>
          </cell>
          <cell r="E1901">
            <v>53</v>
          </cell>
          <cell r="F1901">
            <v>0</v>
          </cell>
          <cell r="G1901" t="str">
            <v>U</v>
          </cell>
          <cell r="H1901">
            <v>5</v>
          </cell>
          <cell r="I1901">
            <v>38</v>
          </cell>
          <cell r="J1901">
            <v>0</v>
          </cell>
          <cell r="K1901" t="str">
            <v>T</v>
          </cell>
          <cell r="L1901">
            <v>1</v>
          </cell>
          <cell r="M1901">
            <v>1</v>
          </cell>
        </row>
        <row r="1902">
          <cell r="B1902" t="str">
            <v>STEPHENVILLE</v>
          </cell>
          <cell r="C1902" t="str">
            <v>CANADA</v>
          </cell>
          <cell r="D1902">
            <v>48</v>
          </cell>
          <cell r="E1902">
            <v>32</v>
          </cell>
          <cell r="F1902">
            <v>0</v>
          </cell>
          <cell r="G1902" t="str">
            <v>U</v>
          </cell>
          <cell r="H1902">
            <v>58</v>
          </cell>
          <cell r="I1902">
            <v>33</v>
          </cell>
          <cell r="J1902">
            <v>0</v>
          </cell>
          <cell r="K1902" t="str">
            <v>B</v>
          </cell>
          <cell r="L1902">
            <v>-3</v>
          </cell>
          <cell r="M1902">
            <v>1</v>
          </cell>
        </row>
        <row r="1903">
          <cell r="B1903" t="str">
            <v>STERLING</v>
          </cell>
          <cell r="C1903" t="str">
            <v>USA (CO)</v>
          </cell>
          <cell r="D1903">
            <v>40</v>
          </cell>
          <cell r="E1903">
            <v>37</v>
          </cell>
          <cell r="F1903">
            <v>0</v>
          </cell>
          <cell r="G1903" t="str">
            <v>U</v>
          </cell>
          <cell r="H1903">
            <v>103</v>
          </cell>
          <cell r="I1903">
            <v>16</v>
          </cell>
          <cell r="J1903">
            <v>0</v>
          </cell>
          <cell r="K1903" t="str">
            <v>B</v>
          </cell>
          <cell r="L1903">
            <v>-7</v>
          </cell>
          <cell r="M1903">
            <v>1</v>
          </cell>
        </row>
        <row r="1904">
          <cell r="B1904" t="str">
            <v>STERLING</v>
          </cell>
          <cell r="C1904" t="str">
            <v>USA (IL)</v>
          </cell>
          <cell r="D1904">
            <v>41</v>
          </cell>
          <cell r="E1904">
            <v>44</v>
          </cell>
          <cell r="F1904">
            <v>0</v>
          </cell>
          <cell r="G1904" t="str">
            <v>U</v>
          </cell>
          <cell r="H1904">
            <v>89</v>
          </cell>
          <cell r="I1904">
            <v>41</v>
          </cell>
          <cell r="J1904">
            <v>0</v>
          </cell>
          <cell r="K1904" t="str">
            <v>B</v>
          </cell>
          <cell r="L1904">
            <v>-6</v>
          </cell>
          <cell r="M1904">
            <v>1</v>
          </cell>
        </row>
        <row r="1905">
          <cell r="B1905" t="str">
            <v>STEVENS POINT</v>
          </cell>
          <cell r="C1905" t="str">
            <v>USA (WI)</v>
          </cell>
          <cell r="D1905">
            <v>44</v>
          </cell>
          <cell r="E1905">
            <v>33</v>
          </cell>
          <cell r="F1905">
            <v>0</v>
          </cell>
          <cell r="G1905" t="str">
            <v>U</v>
          </cell>
          <cell r="H1905">
            <v>89</v>
          </cell>
          <cell r="I1905">
            <v>32</v>
          </cell>
          <cell r="J1905">
            <v>0</v>
          </cell>
          <cell r="K1905" t="str">
            <v>B</v>
          </cell>
          <cell r="L1905">
            <v>-6</v>
          </cell>
          <cell r="M1905">
            <v>1</v>
          </cell>
        </row>
        <row r="1906">
          <cell r="B1906" t="str">
            <v>STILLWATER</v>
          </cell>
          <cell r="C1906" t="str">
            <v>USA (OK)</v>
          </cell>
          <cell r="D1906">
            <v>36</v>
          </cell>
          <cell r="E1906">
            <v>10</v>
          </cell>
          <cell r="F1906">
            <v>0</v>
          </cell>
          <cell r="G1906" t="str">
            <v>U</v>
          </cell>
          <cell r="H1906">
            <v>97</v>
          </cell>
          <cell r="I1906">
            <v>5</v>
          </cell>
          <cell r="J1906">
            <v>0</v>
          </cell>
          <cell r="K1906" t="str">
            <v>B</v>
          </cell>
          <cell r="L1906">
            <v>-6</v>
          </cell>
          <cell r="M1906">
            <v>1</v>
          </cell>
        </row>
        <row r="1907">
          <cell r="B1907" t="str">
            <v>STOCKHOLM</v>
          </cell>
          <cell r="C1907" t="str">
            <v>SWEDEN</v>
          </cell>
          <cell r="D1907">
            <v>59</v>
          </cell>
          <cell r="E1907">
            <v>40</v>
          </cell>
          <cell r="F1907">
            <v>0</v>
          </cell>
          <cell r="G1907" t="str">
            <v>U</v>
          </cell>
          <cell r="H1907">
            <v>17</v>
          </cell>
          <cell r="I1907">
            <v>56</v>
          </cell>
          <cell r="J1907">
            <v>0</v>
          </cell>
          <cell r="K1907" t="str">
            <v>T</v>
          </cell>
          <cell r="L1907">
            <v>1</v>
          </cell>
          <cell r="M1907">
            <v>1</v>
          </cell>
        </row>
        <row r="1908">
          <cell r="B1908" t="str">
            <v>STOCKTON</v>
          </cell>
          <cell r="C1908" t="str">
            <v>USA (CA)</v>
          </cell>
          <cell r="D1908">
            <v>37</v>
          </cell>
          <cell r="E1908">
            <v>54</v>
          </cell>
          <cell r="F1908">
            <v>0</v>
          </cell>
          <cell r="G1908" t="str">
            <v>U</v>
          </cell>
          <cell r="H1908">
            <v>121</v>
          </cell>
          <cell r="I1908">
            <v>14</v>
          </cell>
          <cell r="J1908">
            <v>0</v>
          </cell>
          <cell r="K1908" t="str">
            <v>B</v>
          </cell>
          <cell r="L1908">
            <v>-8</v>
          </cell>
          <cell r="M1908">
            <v>1</v>
          </cell>
        </row>
        <row r="1909">
          <cell r="B1909" t="str">
            <v>STRASBOURG</v>
          </cell>
          <cell r="C1909" t="str">
            <v>FRANCE</v>
          </cell>
          <cell r="D1909">
            <v>48</v>
          </cell>
          <cell r="E1909">
            <v>32</v>
          </cell>
          <cell r="F1909">
            <v>0</v>
          </cell>
          <cell r="G1909" t="str">
            <v>U</v>
          </cell>
          <cell r="H1909">
            <v>7</v>
          </cell>
          <cell r="I1909">
            <v>38</v>
          </cell>
          <cell r="J1909">
            <v>0</v>
          </cell>
          <cell r="K1909" t="str">
            <v>T</v>
          </cell>
          <cell r="L1909">
            <v>1</v>
          </cell>
          <cell r="M1909">
            <v>1</v>
          </cell>
        </row>
        <row r="1910">
          <cell r="B1910" t="str">
            <v>STUART</v>
          </cell>
          <cell r="C1910" t="str">
            <v>USA (FL)</v>
          </cell>
          <cell r="D1910">
            <v>27</v>
          </cell>
          <cell r="E1910">
            <v>11</v>
          </cell>
          <cell r="F1910">
            <v>0</v>
          </cell>
          <cell r="G1910" t="str">
            <v>U</v>
          </cell>
          <cell r="H1910">
            <v>80</v>
          </cell>
          <cell r="I1910">
            <v>13</v>
          </cell>
          <cell r="J1910">
            <v>0</v>
          </cell>
          <cell r="K1910" t="str">
            <v>B</v>
          </cell>
          <cell r="L1910">
            <v>-5</v>
          </cell>
          <cell r="M1910">
            <v>1</v>
          </cell>
        </row>
        <row r="1911">
          <cell r="B1911" t="str">
            <v>STUTTGART</v>
          </cell>
          <cell r="C1911" t="str">
            <v>GERMANY</v>
          </cell>
          <cell r="D1911">
            <v>48</v>
          </cell>
          <cell r="E1911">
            <v>41</v>
          </cell>
          <cell r="F1911">
            <v>0</v>
          </cell>
          <cell r="G1911" t="str">
            <v>U</v>
          </cell>
          <cell r="H1911">
            <v>9</v>
          </cell>
          <cell r="I1911">
            <v>13</v>
          </cell>
          <cell r="J1911">
            <v>0</v>
          </cell>
          <cell r="K1911" t="str">
            <v>T</v>
          </cell>
          <cell r="L1911">
            <v>1</v>
          </cell>
          <cell r="M1911">
            <v>1</v>
          </cell>
        </row>
        <row r="1912">
          <cell r="B1912" t="str">
            <v>SUBANG</v>
          </cell>
          <cell r="C1912" t="str">
            <v>INDONESIA</v>
          </cell>
          <cell r="D1912">
            <v>6</v>
          </cell>
          <cell r="E1912">
            <v>34</v>
          </cell>
          <cell r="F1912">
            <v>0</v>
          </cell>
          <cell r="G1912" t="str">
            <v>S</v>
          </cell>
          <cell r="H1912">
            <v>107</v>
          </cell>
          <cell r="I1912">
            <v>46</v>
          </cell>
          <cell r="J1912">
            <v>0</v>
          </cell>
          <cell r="K1912" t="str">
            <v>T</v>
          </cell>
          <cell r="L1912">
            <v>7</v>
          </cell>
          <cell r="M1912">
            <v>10</v>
          </cell>
        </row>
        <row r="1913">
          <cell r="B1913" t="str">
            <v>SUDBURY</v>
          </cell>
          <cell r="C1913" t="str">
            <v>CANADA</v>
          </cell>
          <cell r="D1913">
            <v>46</v>
          </cell>
          <cell r="E1913">
            <v>38</v>
          </cell>
          <cell r="F1913">
            <v>0</v>
          </cell>
          <cell r="G1913" t="str">
            <v>U</v>
          </cell>
          <cell r="H1913">
            <v>80</v>
          </cell>
          <cell r="I1913">
            <v>48</v>
          </cell>
          <cell r="J1913">
            <v>0</v>
          </cell>
          <cell r="K1913" t="str">
            <v>B</v>
          </cell>
          <cell r="L1913">
            <v>-5</v>
          </cell>
          <cell r="M1913">
            <v>1</v>
          </cell>
        </row>
        <row r="1914">
          <cell r="B1914" t="str">
            <v>SUEZ</v>
          </cell>
          <cell r="C1914" t="str">
            <v>EGYPT</v>
          </cell>
          <cell r="D1914">
            <v>29</v>
          </cell>
          <cell r="E1914">
            <v>59</v>
          </cell>
          <cell r="F1914">
            <v>0</v>
          </cell>
          <cell r="G1914" t="str">
            <v>U</v>
          </cell>
          <cell r="H1914">
            <v>32</v>
          </cell>
          <cell r="I1914">
            <v>33</v>
          </cell>
          <cell r="J1914">
            <v>0</v>
          </cell>
          <cell r="K1914" t="str">
            <v>T</v>
          </cell>
          <cell r="L1914">
            <v>2</v>
          </cell>
          <cell r="M1914">
            <v>1</v>
          </cell>
        </row>
        <row r="1915">
          <cell r="B1915" t="str">
            <v>SUGAR LAND</v>
          </cell>
          <cell r="C1915" t="str">
            <v>USA (TX)</v>
          </cell>
          <cell r="D1915">
            <v>29</v>
          </cell>
          <cell r="E1915">
            <v>38</v>
          </cell>
          <cell r="F1915">
            <v>0</v>
          </cell>
          <cell r="G1915" t="str">
            <v>U</v>
          </cell>
          <cell r="H1915">
            <v>95</v>
          </cell>
          <cell r="I1915">
            <v>40</v>
          </cell>
          <cell r="J1915">
            <v>0</v>
          </cell>
          <cell r="K1915" t="str">
            <v>B</v>
          </cell>
          <cell r="L1915">
            <v>-6</v>
          </cell>
          <cell r="M1915">
            <v>1</v>
          </cell>
        </row>
        <row r="1916">
          <cell r="B1916" t="str">
            <v>SUKABUMI</v>
          </cell>
          <cell r="C1916" t="str">
            <v>INDONESIA</v>
          </cell>
          <cell r="D1916">
            <v>6</v>
          </cell>
          <cell r="E1916">
            <v>55</v>
          </cell>
          <cell r="F1916">
            <v>0</v>
          </cell>
          <cell r="G1916" t="str">
            <v>S</v>
          </cell>
          <cell r="H1916">
            <v>106</v>
          </cell>
          <cell r="I1916">
            <v>26</v>
          </cell>
          <cell r="J1916">
            <v>0</v>
          </cell>
          <cell r="K1916" t="str">
            <v>T</v>
          </cell>
          <cell r="L1916">
            <v>7</v>
          </cell>
          <cell r="M1916">
            <v>10</v>
          </cell>
        </row>
        <row r="1917">
          <cell r="B1917" t="str">
            <v>SUKOARJO</v>
          </cell>
          <cell r="C1917" t="str">
            <v>INDONESIA</v>
          </cell>
          <cell r="D1917">
            <v>7</v>
          </cell>
          <cell r="E1917">
            <v>42</v>
          </cell>
          <cell r="F1917">
            <v>0</v>
          </cell>
          <cell r="G1917" t="str">
            <v>S</v>
          </cell>
          <cell r="H1917">
            <v>110</v>
          </cell>
          <cell r="I1917">
            <v>50</v>
          </cell>
          <cell r="J1917">
            <v>0</v>
          </cell>
          <cell r="K1917" t="str">
            <v>T</v>
          </cell>
          <cell r="L1917">
            <v>7</v>
          </cell>
          <cell r="M1917">
            <v>10</v>
          </cell>
        </row>
        <row r="1918">
          <cell r="B1918" t="str">
            <v>SULIKI</v>
          </cell>
          <cell r="C1918" t="str">
            <v>INDONESIA</v>
          </cell>
          <cell r="D1918">
            <v>0</v>
          </cell>
          <cell r="E1918">
            <v>6</v>
          </cell>
          <cell r="F1918">
            <v>0</v>
          </cell>
          <cell r="G1918" t="str">
            <v>S</v>
          </cell>
          <cell r="H1918">
            <v>100</v>
          </cell>
          <cell r="I1918">
            <v>27</v>
          </cell>
          <cell r="J1918">
            <v>0</v>
          </cell>
          <cell r="K1918" t="str">
            <v>T</v>
          </cell>
          <cell r="L1918">
            <v>8</v>
          </cell>
          <cell r="M1918">
            <v>10</v>
          </cell>
        </row>
        <row r="1919">
          <cell r="B1919" t="str">
            <v>SUMBAWA BESAR</v>
          </cell>
          <cell r="C1919" t="str">
            <v>INDONESIA</v>
          </cell>
          <cell r="D1919">
            <v>8</v>
          </cell>
          <cell r="E1919">
            <v>30</v>
          </cell>
          <cell r="F1919">
            <v>0</v>
          </cell>
          <cell r="G1919" t="str">
            <v>S</v>
          </cell>
          <cell r="H1919">
            <v>117</v>
          </cell>
          <cell r="I1919">
            <v>25</v>
          </cell>
          <cell r="J1919">
            <v>0</v>
          </cell>
          <cell r="K1919" t="str">
            <v>T</v>
          </cell>
          <cell r="L1919">
            <v>8</v>
          </cell>
          <cell r="M1919">
            <v>10</v>
          </cell>
        </row>
        <row r="1920">
          <cell r="B1920" t="str">
            <v>SUMEDANG</v>
          </cell>
          <cell r="C1920" t="str">
            <v>INDONESIA</v>
          </cell>
          <cell r="D1920">
            <v>6</v>
          </cell>
          <cell r="E1920">
            <v>53</v>
          </cell>
          <cell r="F1920">
            <v>0</v>
          </cell>
          <cell r="G1920" t="str">
            <v>S</v>
          </cell>
          <cell r="H1920">
            <v>107</v>
          </cell>
          <cell r="I1920">
            <v>53</v>
          </cell>
          <cell r="J1920">
            <v>0</v>
          </cell>
          <cell r="K1920" t="str">
            <v>T</v>
          </cell>
          <cell r="L1920">
            <v>7</v>
          </cell>
          <cell r="M1920">
            <v>10</v>
          </cell>
        </row>
        <row r="1921">
          <cell r="B1921" t="str">
            <v>SUMENEP</v>
          </cell>
          <cell r="C1921" t="str">
            <v>INDONESIA</v>
          </cell>
          <cell r="D1921">
            <v>7</v>
          </cell>
          <cell r="E1921">
            <v>3</v>
          </cell>
          <cell r="F1921">
            <v>0</v>
          </cell>
          <cell r="G1921" t="str">
            <v>S</v>
          </cell>
          <cell r="H1921">
            <v>113</v>
          </cell>
          <cell r="I1921">
            <v>53</v>
          </cell>
          <cell r="J1921">
            <v>0</v>
          </cell>
          <cell r="K1921" t="str">
            <v>T</v>
          </cell>
          <cell r="L1921">
            <v>7</v>
          </cell>
          <cell r="M1921">
            <v>10</v>
          </cell>
        </row>
        <row r="1922">
          <cell r="B1922" t="str">
            <v>SUMTER</v>
          </cell>
          <cell r="C1922" t="str">
            <v>USA (SC)</v>
          </cell>
          <cell r="D1922">
            <v>33</v>
          </cell>
          <cell r="E1922">
            <v>58</v>
          </cell>
          <cell r="F1922">
            <v>0</v>
          </cell>
          <cell r="G1922" t="str">
            <v>U</v>
          </cell>
          <cell r="H1922">
            <v>80</v>
          </cell>
          <cell r="I1922">
            <v>28</v>
          </cell>
          <cell r="J1922">
            <v>0</v>
          </cell>
          <cell r="K1922" t="str">
            <v>B</v>
          </cell>
          <cell r="L1922">
            <v>-5</v>
          </cell>
          <cell r="M1922">
            <v>1</v>
          </cell>
        </row>
        <row r="1923">
          <cell r="B1923" t="str">
            <v>SUNBGU MINASA</v>
          </cell>
          <cell r="C1923" t="str">
            <v>INDONESIA</v>
          </cell>
          <cell r="D1923">
            <v>5</v>
          </cell>
          <cell r="E1923">
            <v>12</v>
          </cell>
          <cell r="F1923">
            <v>0</v>
          </cell>
          <cell r="G1923" t="str">
            <v>S</v>
          </cell>
          <cell r="H1923">
            <v>119</v>
          </cell>
          <cell r="I1923">
            <v>30</v>
          </cell>
          <cell r="J1923">
            <v>0</v>
          </cell>
          <cell r="K1923" t="str">
            <v>T</v>
          </cell>
          <cell r="L1923">
            <v>8</v>
          </cell>
          <cell r="M1923">
            <v>10</v>
          </cell>
        </row>
        <row r="1924">
          <cell r="B1924" t="str">
            <v>SUNDSVALL</v>
          </cell>
          <cell r="C1924" t="str">
            <v>SWEDEN</v>
          </cell>
          <cell r="D1924">
            <v>62</v>
          </cell>
          <cell r="E1924">
            <v>32</v>
          </cell>
          <cell r="F1924">
            <v>0</v>
          </cell>
          <cell r="G1924" t="str">
            <v>U</v>
          </cell>
          <cell r="H1924">
            <v>17</v>
          </cell>
          <cell r="I1924">
            <v>27</v>
          </cell>
          <cell r="J1924">
            <v>0</v>
          </cell>
          <cell r="K1924" t="str">
            <v>T</v>
          </cell>
          <cell r="L1924">
            <v>1</v>
          </cell>
          <cell r="M1924">
            <v>1</v>
          </cell>
        </row>
        <row r="1925">
          <cell r="B1925" t="str">
            <v>SUNGAI LIAT</v>
          </cell>
          <cell r="C1925" t="str">
            <v>INDONESIA</v>
          </cell>
          <cell r="D1925">
            <v>1</v>
          </cell>
          <cell r="E1925">
            <v>52</v>
          </cell>
          <cell r="F1925">
            <v>0</v>
          </cell>
          <cell r="G1925" t="str">
            <v>S</v>
          </cell>
          <cell r="H1925">
            <v>106</v>
          </cell>
          <cell r="I1925">
            <v>5</v>
          </cell>
          <cell r="J1925">
            <v>0</v>
          </cell>
          <cell r="K1925" t="str">
            <v>T</v>
          </cell>
          <cell r="L1925">
            <v>7</v>
          </cell>
          <cell r="M1925">
            <v>10</v>
          </cell>
        </row>
        <row r="1926">
          <cell r="B1926" t="str">
            <v>SUNGAI PENUH</v>
          </cell>
          <cell r="C1926" t="str">
            <v>INDONESIA</v>
          </cell>
          <cell r="D1926">
            <v>2</v>
          </cell>
          <cell r="E1926">
            <v>4</v>
          </cell>
          <cell r="F1926">
            <v>0</v>
          </cell>
          <cell r="G1926" t="str">
            <v>S</v>
          </cell>
          <cell r="H1926">
            <v>101</v>
          </cell>
          <cell r="I1926">
            <v>24</v>
          </cell>
          <cell r="J1926">
            <v>0</v>
          </cell>
          <cell r="K1926" t="str">
            <v>T</v>
          </cell>
          <cell r="L1926">
            <v>7</v>
          </cell>
          <cell r="M1926">
            <v>10</v>
          </cell>
        </row>
        <row r="1927">
          <cell r="B1927" t="str">
            <v>SURABAYA</v>
          </cell>
          <cell r="C1927" t="str">
            <v>INDONESIA</v>
          </cell>
          <cell r="D1927">
            <v>7</v>
          </cell>
          <cell r="E1927">
            <v>15</v>
          </cell>
          <cell r="F1927">
            <v>0</v>
          </cell>
          <cell r="G1927" t="str">
            <v>S</v>
          </cell>
          <cell r="H1927">
            <v>112</v>
          </cell>
          <cell r="I1927">
            <v>45</v>
          </cell>
          <cell r="J1927">
            <v>0</v>
          </cell>
          <cell r="K1927" t="str">
            <v>T</v>
          </cell>
          <cell r="L1927">
            <v>7</v>
          </cell>
          <cell r="M1927">
            <v>10</v>
          </cell>
        </row>
        <row r="1928">
          <cell r="B1928" t="str">
            <v>SURAKARTA</v>
          </cell>
          <cell r="C1928" t="str">
            <v>INDONESIA</v>
          </cell>
          <cell r="D1928">
            <v>7</v>
          </cell>
          <cell r="E1928">
            <v>32</v>
          </cell>
          <cell r="F1928">
            <v>0</v>
          </cell>
          <cell r="G1928" t="str">
            <v>S</v>
          </cell>
          <cell r="H1928">
            <v>110</v>
          </cell>
          <cell r="I1928">
            <v>50</v>
          </cell>
          <cell r="J1928">
            <v>0</v>
          </cell>
          <cell r="K1928" t="str">
            <v>T</v>
          </cell>
          <cell r="L1928">
            <v>7</v>
          </cell>
          <cell r="M1928">
            <v>10</v>
          </cell>
        </row>
        <row r="1929">
          <cell r="B1929" t="str">
            <v>SYDNEY</v>
          </cell>
          <cell r="C1929" t="str">
            <v>AUSTRALIA</v>
          </cell>
          <cell r="D1929">
            <v>33</v>
          </cell>
          <cell r="E1929">
            <v>57</v>
          </cell>
          <cell r="F1929">
            <v>0</v>
          </cell>
          <cell r="G1929" t="str">
            <v>S</v>
          </cell>
          <cell r="H1929">
            <v>151</v>
          </cell>
          <cell r="I1929">
            <v>11</v>
          </cell>
          <cell r="J1929">
            <v>0</v>
          </cell>
          <cell r="K1929" t="str">
            <v>T</v>
          </cell>
          <cell r="L1929">
            <v>10</v>
          </cell>
          <cell r="M1929">
            <v>1</v>
          </cell>
        </row>
        <row r="1930">
          <cell r="B1930" t="str">
            <v>SYDNEY</v>
          </cell>
          <cell r="C1930" t="str">
            <v>CANADA</v>
          </cell>
          <cell r="D1930">
            <v>46</v>
          </cell>
          <cell r="E1930">
            <v>10</v>
          </cell>
          <cell r="F1930">
            <v>0</v>
          </cell>
          <cell r="G1930" t="str">
            <v>U</v>
          </cell>
          <cell r="H1930">
            <v>60</v>
          </cell>
          <cell r="I1930">
            <v>3</v>
          </cell>
          <cell r="J1930">
            <v>0</v>
          </cell>
          <cell r="K1930" t="str">
            <v>B</v>
          </cell>
          <cell r="L1930">
            <v>-4</v>
          </cell>
          <cell r="M1930">
            <v>1</v>
          </cell>
        </row>
        <row r="1931">
          <cell r="B1931" t="str">
            <v>SYRACUSE</v>
          </cell>
          <cell r="C1931" t="str">
            <v>USA (NY)</v>
          </cell>
          <cell r="D1931">
            <v>43</v>
          </cell>
          <cell r="E1931">
            <v>7</v>
          </cell>
          <cell r="F1931">
            <v>0</v>
          </cell>
          <cell r="G1931" t="str">
            <v>U</v>
          </cell>
          <cell r="H1931">
            <v>76</v>
          </cell>
          <cell r="I1931">
            <v>6</v>
          </cell>
          <cell r="J1931">
            <v>0</v>
          </cell>
          <cell r="K1931" t="str">
            <v>B</v>
          </cell>
          <cell r="L1931">
            <v>-5</v>
          </cell>
          <cell r="M1931">
            <v>1</v>
          </cell>
        </row>
        <row r="1932">
          <cell r="B1932" t="str">
            <v>TABANAN</v>
          </cell>
          <cell r="C1932" t="str">
            <v>INDONESIA</v>
          </cell>
          <cell r="D1932">
            <v>8</v>
          </cell>
          <cell r="E1932">
            <v>29</v>
          </cell>
          <cell r="F1932">
            <v>0</v>
          </cell>
          <cell r="G1932" t="str">
            <v>S</v>
          </cell>
          <cell r="H1932">
            <v>115</v>
          </cell>
          <cell r="I1932">
            <v>2</v>
          </cell>
          <cell r="J1932">
            <v>0</v>
          </cell>
          <cell r="K1932" t="str">
            <v>T</v>
          </cell>
          <cell r="L1932">
            <v>7</v>
          </cell>
          <cell r="M1932">
            <v>10</v>
          </cell>
        </row>
        <row r="1933">
          <cell r="B1933" t="str">
            <v>TABATINGA</v>
          </cell>
          <cell r="C1933" t="str">
            <v>BRAZIL</v>
          </cell>
          <cell r="D1933">
            <v>4</v>
          </cell>
          <cell r="E1933">
            <v>14</v>
          </cell>
          <cell r="F1933">
            <v>0</v>
          </cell>
          <cell r="G1933" t="str">
            <v>S</v>
          </cell>
          <cell r="H1933">
            <v>69</v>
          </cell>
          <cell r="I1933">
            <v>56</v>
          </cell>
          <cell r="J1933">
            <v>0</v>
          </cell>
          <cell r="K1933" t="str">
            <v>B</v>
          </cell>
          <cell r="L1933">
            <v>-3</v>
          </cell>
          <cell r="M1933">
            <v>1</v>
          </cell>
        </row>
        <row r="1934">
          <cell r="B1934" t="str">
            <v>TABRIZ</v>
          </cell>
          <cell r="C1934" t="str">
            <v>IRAN</v>
          </cell>
          <cell r="D1934">
            <v>38</v>
          </cell>
          <cell r="E1934">
            <v>8</v>
          </cell>
          <cell r="F1934">
            <v>0</v>
          </cell>
          <cell r="G1934" t="str">
            <v>U</v>
          </cell>
          <cell r="H1934">
            <v>46</v>
          </cell>
          <cell r="I1934">
            <v>15</v>
          </cell>
          <cell r="J1934">
            <v>0</v>
          </cell>
          <cell r="K1934" t="str">
            <v>T</v>
          </cell>
          <cell r="L1934">
            <v>3</v>
          </cell>
          <cell r="M1934">
            <v>1</v>
          </cell>
        </row>
        <row r="1935">
          <cell r="B1935" t="str">
            <v>TABUK</v>
          </cell>
          <cell r="C1935" t="str">
            <v>SAUDI ARABIA</v>
          </cell>
          <cell r="D1935">
            <v>28</v>
          </cell>
          <cell r="E1935">
            <v>22</v>
          </cell>
          <cell r="F1935">
            <v>0</v>
          </cell>
          <cell r="G1935" t="str">
            <v>U</v>
          </cell>
          <cell r="H1935">
            <v>36</v>
          </cell>
          <cell r="I1935">
            <v>38</v>
          </cell>
          <cell r="J1935">
            <v>0</v>
          </cell>
          <cell r="K1935" t="str">
            <v>T</v>
          </cell>
          <cell r="L1935">
            <v>3</v>
          </cell>
          <cell r="M1935">
            <v>1</v>
          </cell>
        </row>
        <row r="1936">
          <cell r="B1936" t="str">
            <v>TACNA</v>
          </cell>
          <cell r="C1936" t="str">
            <v>PERU</v>
          </cell>
          <cell r="D1936">
            <v>18</v>
          </cell>
          <cell r="E1936">
            <v>4</v>
          </cell>
          <cell r="F1936">
            <v>0</v>
          </cell>
          <cell r="G1936" t="str">
            <v>S</v>
          </cell>
          <cell r="H1936">
            <v>70</v>
          </cell>
          <cell r="I1936">
            <v>17</v>
          </cell>
          <cell r="J1936">
            <v>0</v>
          </cell>
          <cell r="K1936" t="str">
            <v>B</v>
          </cell>
          <cell r="L1936">
            <v>-5</v>
          </cell>
          <cell r="M1936">
            <v>1</v>
          </cell>
        </row>
        <row r="1937">
          <cell r="B1937" t="str">
            <v>TACOMA</v>
          </cell>
          <cell r="C1937" t="str">
            <v>USA (WA)</v>
          </cell>
          <cell r="D1937">
            <v>47</v>
          </cell>
          <cell r="E1937">
            <v>8</v>
          </cell>
          <cell r="F1937">
            <v>0</v>
          </cell>
          <cell r="G1937" t="str">
            <v>U</v>
          </cell>
          <cell r="H1937">
            <v>122</v>
          </cell>
          <cell r="I1937">
            <v>29</v>
          </cell>
          <cell r="J1937">
            <v>0</v>
          </cell>
          <cell r="K1937" t="str">
            <v>B</v>
          </cell>
          <cell r="L1937">
            <v>-8</v>
          </cell>
          <cell r="M1937">
            <v>1</v>
          </cell>
        </row>
        <row r="1938">
          <cell r="B1938" t="str">
            <v>TAEGU</v>
          </cell>
          <cell r="C1938" t="str">
            <v>KOREA</v>
          </cell>
          <cell r="D1938">
            <v>35</v>
          </cell>
          <cell r="E1938">
            <v>50</v>
          </cell>
          <cell r="F1938">
            <v>0</v>
          </cell>
          <cell r="G1938" t="str">
            <v>U</v>
          </cell>
          <cell r="H1938">
            <v>128</v>
          </cell>
          <cell r="I1938">
            <v>37</v>
          </cell>
          <cell r="J1938">
            <v>0</v>
          </cell>
          <cell r="K1938" t="str">
            <v>T</v>
          </cell>
          <cell r="L1938">
            <v>9</v>
          </cell>
          <cell r="M1938">
            <v>1</v>
          </cell>
        </row>
        <row r="1939">
          <cell r="B1939" t="str">
            <v>TAEGU</v>
          </cell>
          <cell r="C1939" t="str">
            <v>SOUTH KOREA</v>
          </cell>
          <cell r="D1939">
            <v>35</v>
          </cell>
          <cell r="E1939">
            <v>53</v>
          </cell>
          <cell r="F1939">
            <v>0</v>
          </cell>
          <cell r="G1939" t="str">
            <v>U</v>
          </cell>
          <cell r="H1939">
            <v>128</v>
          </cell>
          <cell r="I1939">
            <v>40</v>
          </cell>
          <cell r="J1939">
            <v>0</v>
          </cell>
          <cell r="K1939" t="str">
            <v>T</v>
          </cell>
          <cell r="L1939">
            <v>9</v>
          </cell>
          <cell r="M1939">
            <v>1</v>
          </cell>
        </row>
        <row r="1940">
          <cell r="B1940" t="str">
            <v>TAEJON</v>
          </cell>
          <cell r="C1940" t="str">
            <v>KOREA</v>
          </cell>
          <cell r="D1940">
            <v>36</v>
          </cell>
          <cell r="E1940">
            <v>20</v>
          </cell>
          <cell r="F1940">
            <v>0</v>
          </cell>
          <cell r="G1940" t="str">
            <v>U</v>
          </cell>
          <cell r="H1940">
            <v>127</v>
          </cell>
          <cell r="I1940">
            <v>28</v>
          </cell>
          <cell r="J1940">
            <v>0</v>
          </cell>
          <cell r="K1940" t="str">
            <v>T</v>
          </cell>
          <cell r="L1940">
            <v>9</v>
          </cell>
          <cell r="M1940">
            <v>1</v>
          </cell>
        </row>
        <row r="1941">
          <cell r="B1941" t="str">
            <v>TAFELEH</v>
          </cell>
          <cell r="C1941" t="str">
            <v>JORDAN</v>
          </cell>
          <cell r="D1941">
            <v>30</v>
          </cell>
          <cell r="E1941">
            <v>48</v>
          </cell>
          <cell r="F1941">
            <v>0</v>
          </cell>
          <cell r="G1941" t="str">
            <v>U</v>
          </cell>
          <cell r="H1941">
            <v>35</v>
          </cell>
          <cell r="I1941">
            <v>35</v>
          </cell>
          <cell r="J1941">
            <v>0</v>
          </cell>
          <cell r="K1941" t="str">
            <v>T</v>
          </cell>
          <cell r="L1941">
            <v>2</v>
          </cell>
          <cell r="M1941">
            <v>1040</v>
          </cell>
        </row>
        <row r="1942">
          <cell r="B1942" t="str">
            <v>TAHUNA</v>
          </cell>
          <cell r="C1942" t="str">
            <v>INDONESIA</v>
          </cell>
          <cell r="D1942">
            <v>3</v>
          </cell>
          <cell r="E1942">
            <v>36</v>
          </cell>
          <cell r="F1942">
            <v>0</v>
          </cell>
          <cell r="G1942" t="str">
            <v>U</v>
          </cell>
          <cell r="H1942">
            <v>125</v>
          </cell>
          <cell r="I1942">
            <v>30</v>
          </cell>
          <cell r="J1942">
            <v>0</v>
          </cell>
          <cell r="K1942" t="str">
            <v>T</v>
          </cell>
          <cell r="L1942">
            <v>8</v>
          </cell>
          <cell r="M1942">
            <v>10</v>
          </cell>
        </row>
        <row r="1943">
          <cell r="B1943" t="str">
            <v>TAIF</v>
          </cell>
          <cell r="C1943" t="str">
            <v>SAUDI ARABIA</v>
          </cell>
          <cell r="D1943">
            <v>21</v>
          </cell>
          <cell r="E1943">
            <v>29</v>
          </cell>
          <cell r="F1943">
            <v>0</v>
          </cell>
          <cell r="G1943" t="str">
            <v>U</v>
          </cell>
          <cell r="H1943">
            <v>40</v>
          </cell>
          <cell r="I1943">
            <v>33</v>
          </cell>
          <cell r="J1943">
            <v>0</v>
          </cell>
          <cell r="K1943" t="str">
            <v>T</v>
          </cell>
          <cell r="L1943">
            <v>3</v>
          </cell>
          <cell r="M1943">
            <v>1</v>
          </cell>
        </row>
        <row r="1944">
          <cell r="B1944" t="str">
            <v>TAINAN</v>
          </cell>
          <cell r="C1944" t="str">
            <v>TAIWAN</v>
          </cell>
          <cell r="D1944">
            <v>22</v>
          </cell>
          <cell r="E1944">
            <v>57</v>
          </cell>
          <cell r="F1944">
            <v>0</v>
          </cell>
          <cell r="G1944" t="str">
            <v>U</v>
          </cell>
          <cell r="H1944">
            <v>120</v>
          </cell>
          <cell r="I1944">
            <v>12</v>
          </cell>
          <cell r="J1944">
            <v>0</v>
          </cell>
          <cell r="K1944" t="str">
            <v>T</v>
          </cell>
          <cell r="L1944">
            <v>8</v>
          </cell>
          <cell r="M1944">
            <v>1</v>
          </cell>
        </row>
        <row r="1945">
          <cell r="B1945" t="str">
            <v>TAIPEI</v>
          </cell>
          <cell r="C1945" t="str">
            <v>TAIWAN</v>
          </cell>
          <cell r="D1945">
            <v>25</v>
          </cell>
          <cell r="E1945">
            <v>4</v>
          </cell>
          <cell r="F1945">
            <v>0</v>
          </cell>
          <cell r="G1945" t="str">
            <v>U</v>
          </cell>
          <cell r="H1945">
            <v>121</v>
          </cell>
          <cell r="I1945">
            <v>33</v>
          </cell>
          <cell r="J1945">
            <v>0</v>
          </cell>
          <cell r="K1945" t="str">
            <v>T</v>
          </cell>
          <cell r="L1945">
            <v>8</v>
          </cell>
          <cell r="M1945">
            <v>1</v>
          </cell>
        </row>
        <row r="1946">
          <cell r="B1946" t="str">
            <v>TAITUNG</v>
          </cell>
          <cell r="C1946" t="str">
            <v>TAIWAN</v>
          </cell>
          <cell r="D1946">
            <v>22</v>
          </cell>
          <cell r="E1946">
            <v>48</v>
          </cell>
          <cell r="F1946">
            <v>0</v>
          </cell>
          <cell r="G1946" t="str">
            <v>U</v>
          </cell>
          <cell r="H1946">
            <v>121</v>
          </cell>
          <cell r="I1946">
            <v>11</v>
          </cell>
          <cell r="J1946">
            <v>0</v>
          </cell>
          <cell r="K1946" t="str">
            <v>T</v>
          </cell>
          <cell r="L1946">
            <v>8</v>
          </cell>
          <cell r="M1946">
            <v>1</v>
          </cell>
        </row>
        <row r="1947">
          <cell r="B1947" t="str">
            <v>TAIYUAN</v>
          </cell>
          <cell r="C1947" t="str">
            <v>CHINA</v>
          </cell>
          <cell r="D1947">
            <v>37</v>
          </cell>
          <cell r="E1947">
            <v>50</v>
          </cell>
          <cell r="F1947">
            <v>0</v>
          </cell>
          <cell r="G1947" t="str">
            <v>U</v>
          </cell>
          <cell r="H1947">
            <v>112</v>
          </cell>
          <cell r="I1947">
            <v>33</v>
          </cell>
          <cell r="J1947">
            <v>0</v>
          </cell>
          <cell r="K1947" t="str">
            <v>T</v>
          </cell>
          <cell r="L1947">
            <v>8</v>
          </cell>
          <cell r="M1947">
            <v>1</v>
          </cell>
        </row>
        <row r="1948">
          <cell r="B1948" t="str">
            <v>TAIZ</v>
          </cell>
          <cell r="C1948" t="str">
            <v>YEMEN</v>
          </cell>
          <cell r="D1948">
            <v>13</v>
          </cell>
          <cell r="E1948">
            <v>41</v>
          </cell>
          <cell r="F1948">
            <v>0</v>
          </cell>
          <cell r="G1948" t="str">
            <v>U</v>
          </cell>
          <cell r="H1948">
            <v>44</v>
          </cell>
          <cell r="I1948">
            <v>8</v>
          </cell>
          <cell r="J1948">
            <v>0</v>
          </cell>
          <cell r="K1948" t="str">
            <v>T</v>
          </cell>
          <cell r="L1948">
            <v>3</v>
          </cell>
          <cell r="M1948">
            <v>1</v>
          </cell>
        </row>
        <row r="1949">
          <cell r="B1949" t="str">
            <v>TAKALAR</v>
          </cell>
          <cell r="C1949" t="str">
            <v>INDONESIA</v>
          </cell>
          <cell r="D1949">
            <v>5</v>
          </cell>
          <cell r="E1949">
            <v>30</v>
          </cell>
          <cell r="F1949">
            <v>0</v>
          </cell>
          <cell r="G1949" t="str">
            <v>S</v>
          </cell>
          <cell r="H1949">
            <v>119</v>
          </cell>
          <cell r="I1949">
            <v>25</v>
          </cell>
          <cell r="J1949">
            <v>0</v>
          </cell>
          <cell r="K1949" t="str">
            <v>T</v>
          </cell>
          <cell r="L1949">
            <v>8</v>
          </cell>
          <cell r="M1949">
            <v>10</v>
          </cell>
        </row>
        <row r="1950">
          <cell r="B1950" t="str">
            <v>TAKENGEUN</v>
          </cell>
          <cell r="C1950" t="str">
            <v>INDONESIA</v>
          </cell>
          <cell r="D1950">
            <v>4</v>
          </cell>
          <cell r="E1950">
            <v>43</v>
          </cell>
          <cell r="F1950">
            <v>0</v>
          </cell>
          <cell r="G1950" t="str">
            <v>U</v>
          </cell>
          <cell r="H1950">
            <v>96</v>
          </cell>
          <cell r="I1950">
            <v>50</v>
          </cell>
          <cell r="J1950">
            <v>0</v>
          </cell>
          <cell r="K1950" t="str">
            <v>T</v>
          </cell>
          <cell r="L1950">
            <v>7</v>
          </cell>
          <cell r="M1950">
            <v>10</v>
          </cell>
        </row>
        <row r="1951">
          <cell r="B1951" t="str">
            <v>TAKENGON</v>
          </cell>
          <cell r="C1951" t="str">
            <v>INDONESIA</v>
          </cell>
          <cell r="D1951">
            <v>4</v>
          </cell>
          <cell r="E1951">
            <v>36</v>
          </cell>
          <cell r="F1951">
            <v>0</v>
          </cell>
          <cell r="G1951" t="str">
            <v>U</v>
          </cell>
          <cell r="H1951">
            <v>96</v>
          </cell>
          <cell r="I1951">
            <v>49</v>
          </cell>
          <cell r="J1951">
            <v>0</v>
          </cell>
          <cell r="K1951" t="str">
            <v>T</v>
          </cell>
          <cell r="L1951">
            <v>7</v>
          </cell>
          <cell r="M1951">
            <v>10</v>
          </cell>
        </row>
        <row r="1952">
          <cell r="B1952" t="str">
            <v>TAKHLI</v>
          </cell>
          <cell r="C1952" t="str">
            <v>THAILAND</v>
          </cell>
          <cell r="D1952">
            <v>15</v>
          </cell>
          <cell r="E1952">
            <v>17</v>
          </cell>
          <cell r="F1952">
            <v>0</v>
          </cell>
          <cell r="G1952" t="str">
            <v>U</v>
          </cell>
          <cell r="H1952">
            <v>100</v>
          </cell>
          <cell r="I1952">
            <v>18</v>
          </cell>
          <cell r="J1952">
            <v>0</v>
          </cell>
          <cell r="K1952" t="str">
            <v>T</v>
          </cell>
          <cell r="L1952">
            <v>7</v>
          </cell>
          <cell r="M1952">
            <v>1</v>
          </cell>
        </row>
        <row r="1953">
          <cell r="B1953" t="str">
            <v>TALARA</v>
          </cell>
          <cell r="C1953" t="str">
            <v>PERU</v>
          </cell>
          <cell r="D1953">
            <v>4</v>
          </cell>
          <cell r="E1953">
            <v>34</v>
          </cell>
          <cell r="F1953">
            <v>0</v>
          </cell>
          <cell r="G1953" t="str">
            <v>S</v>
          </cell>
          <cell r="H1953">
            <v>81</v>
          </cell>
          <cell r="I1953">
            <v>15</v>
          </cell>
          <cell r="J1953">
            <v>0</v>
          </cell>
          <cell r="K1953" t="str">
            <v>B</v>
          </cell>
          <cell r="L1953">
            <v>-5</v>
          </cell>
          <cell r="M1953">
            <v>1</v>
          </cell>
        </row>
        <row r="1954">
          <cell r="B1954" t="str">
            <v>TALLADEGA</v>
          </cell>
          <cell r="C1954" t="str">
            <v>USA (AL)</v>
          </cell>
          <cell r="D1954">
            <v>33</v>
          </cell>
          <cell r="E1954">
            <v>34</v>
          </cell>
          <cell r="F1954">
            <v>0</v>
          </cell>
          <cell r="G1954" t="str">
            <v>U</v>
          </cell>
          <cell r="H1954">
            <v>86</v>
          </cell>
          <cell r="I1954">
            <v>3</v>
          </cell>
          <cell r="J1954">
            <v>0</v>
          </cell>
          <cell r="K1954" t="str">
            <v>B</v>
          </cell>
          <cell r="L1954">
            <v>-6</v>
          </cell>
          <cell r="M1954">
            <v>1</v>
          </cell>
        </row>
        <row r="1955">
          <cell r="B1955" t="str">
            <v>TALLAHASSEE</v>
          </cell>
          <cell r="C1955" t="str">
            <v>USA (FL)</v>
          </cell>
          <cell r="D1955">
            <v>30</v>
          </cell>
          <cell r="E1955">
            <v>24</v>
          </cell>
          <cell r="F1955">
            <v>0</v>
          </cell>
          <cell r="G1955" t="str">
            <v>U</v>
          </cell>
          <cell r="H1955">
            <v>84</v>
          </cell>
          <cell r="I1955">
            <v>21</v>
          </cell>
          <cell r="J1955">
            <v>0</v>
          </cell>
          <cell r="K1955" t="str">
            <v>B</v>
          </cell>
          <cell r="L1955">
            <v>-5</v>
          </cell>
          <cell r="M1955">
            <v>1</v>
          </cell>
        </row>
        <row r="1956">
          <cell r="B1956" t="str">
            <v>TALU</v>
          </cell>
          <cell r="C1956" t="str">
            <v>INDONESIA</v>
          </cell>
          <cell r="D1956">
            <v>0</v>
          </cell>
          <cell r="E1956">
            <v>13</v>
          </cell>
          <cell r="F1956">
            <v>0</v>
          </cell>
          <cell r="G1956" t="str">
            <v>U</v>
          </cell>
          <cell r="H1956">
            <v>99</v>
          </cell>
          <cell r="I1956">
            <v>58</v>
          </cell>
          <cell r="J1956">
            <v>0</v>
          </cell>
          <cell r="K1956" t="str">
            <v>T</v>
          </cell>
          <cell r="L1956">
            <v>7</v>
          </cell>
          <cell r="M1956">
            <v>10</v>
          </cell>
        </row>
        <row r="1957">
          <cell r="B1957" t="str">
            <v>TAMANRASSET</v>
          </cell>
          <cell r="C1957" t="str">
            <v>ALGERIA</v>
          </cell>
          <cell r="D1957">
            <v>22</v>
          </cell>
          <cell r="E1957">
            <v>49</v>
          </cell>
          <cell r="F1957">
            <v>0</v>
          </cell>
          <cell r="G1957" t="str">
            <v>U</v>
          </cell>
          <cell r="H1957">
            <v>5</v>
          </cell>
          <cell r="I1957">
            <v>28</v>
          </cell>
          <cell r="J1957">
            <v>0</v>
          </cell>
          <cell r="K1957" t="str">
            <v>T</v>
          </cell>
          <cell r="L1957">
            <v>1</v>
          </cell>
          <cell r="M1957">
            <v>1</v>
          </cell>
        </row>
        <row r="1958">
          <cell r="B1958" t="str">
            <v>TAMATAVE</v>
          </cell>
          <cell r="C1958" t="str">
            <v>MADAGASCAR</v>
          </cell>
          <cell r="D1958">
            <v>18</v>
          </cell>
          <cell r="E1958">
            <v>7</v>
          </cell>
          <cell r="F1958">
            <v>0</v>
          </cell>
          <cell r="G1958" t="str">
            <v>S</v>
          </cell>
          <cell r="H1958">
            <v>49</v>
          </cell>
          <cell r="I1958">
            <v>24</v>
          </cell>
          <cell r="J1958">
            <v>0</v>
          </cell>
          <cell r="K1958" t="str">
            <v>T</v>
          </cell>
          <cell r="L1958">
            <v>3</v>
          </cell>
          <cell r="M1958">
            <v>1</v>
          </cell>
        </row>
        <row r="1959">
          <cell r="B1959" t="str">
            <v>TAMBELANGAN</v>
          </cell>
          <cell r="C1959" t="str">
            <v>INDONESIA</v>
          </cell>
          <cell r="D1959">
            <v>7</v>
          </cell>
          <cell r="E1959">
            <v>5</v>
          </cell>
          <cell r="F1959">
            <v>0</v>
          </cell>
          <cell r="G1959" t="str">
            <v>S</v>
          </cell>
          <cell r="H1959">
            <v>113</v>
          </cell>
          <cell r="I1959">
            <v>12</v>
          </cell>
          <cell r="J1959">
            <v>0</v>
          </cell>
          <cell r="K1959" t="str">
            <v>T</v>
          </cell>
          <cell r="L1959">
            <v>7</v>
          </cell>
          <cell r="M1959">
            <v>10</v>
          </cell>
        </row>
        <row r="1960">
          <cell r="B1960" t="str">
            <v>TAMPA</v>
          </cell>
          <cell r="C1960" t="str">
            <v>USA (FL)</v>
          </cell>
          <cell r="D1960">
            <v>27</v>
          </cell>
          <cell r="E1960">
            <v>58</v>
          </cell>
          <cell r="F1960">
            <v>0</v>
          </cell>
          <cell r="G1960" t="str">
            <v>U</v>
          </cell>
          <cell r="H1960">
            <v>82</v>
          </cell>
          <cell r="I1960">
            <v>32</v>
          </cell>
          <cell r="J1960">
            <v>0</v>
          </cell>
          <cell r="K1960" t="str">
            <v>B</v>
          </cell>
          <cell r="L1960">
            <v>-5</v>
          </cell>
          <cell r="M1960">
            <v>1</v>
          </cell>
        </row>
        <row r="1961">
          <cell r="B1961" t="str">
            <v>TAMPERE</v>
          </cell>
          <cell r="C1961" t="str">
            <v>FINLAND</v>
          </cell>
          <cell r="D1961">
            <v>61</v>
          </cell>
          <cell r="E1961">
            <v>28</v>
          </cell>
          <cell r="F1961">
            <v>0</v>
          </cell>
          <cell r="G1961" t="str">
            <v>U</v>
          </cell>
          <cell r="H1961">
            <v>23</v>
          </cell>
          <cell r="I1961">
            <v>44</v>
          </cell>
          <cell r="J1961">
            <v>0</v>
          </cell>
          <cell r="K1961" t="str">
            <v>T</v>
          </cell>
          <cell r="L1961">
            <v>2</v>
          </cell>
          <cell r="M1961">
            <v>1</v>
          </cell>
        </row>
        <row r="1962">
          <cell r="B1962" t="str">
            <v>TANAH GROGOT</v>
          </cell>
          <cell r="C1962" t="str">
            <v>INDONESIA</v>
          </cell>
          <cell r="D1962">
            <v>1</v>
          </cell>
          <cell r="E1962">
            <v>52</v>
          </cell>
          <cell r="F1962">
            <v>0</v>
          </cell>
          <cell r="G1962" t="str">
            <v>S</v>
          </cell>
          <cell r="H1962">
            <v>116</v>
          </cell>
          <cell r="I1962">
            <v>13</v>
          </cell>
          <cell r="J1962">
            <v>0</v>
          </cell>
          <cell r="K1962" t="str">
            <v>T</v>
          </cell>
          <cell r="L1962">
            <v>8</v>
          </cell>
          <cell r="M1962">
            <v>10</v>
          </cell>
        </row>
        <row r="1963">
          <cell r="B1963" t="str">
            <v>TANGERANG</v>
          </cell>
          <cell r="C1963" t="str">
            <v>INDONESIA</v>
          </cell>
          <cell r="D1963">
            <v>6</v>
          </cell>
          <cell r="E1963">
            <v>12</v>
          </cell>
          <cell r="F1963">
            <v>0</v>
          </cell>
          <cell r="G1963" t="str">
            <v>S</v>
          </cell>
          <cell r="H1963">
            <v>106</v>
          </cell>
          <cell r="I1963">
            <v>38</v>
          </cell>
          <cell r="J1963">
            <v>0</v>
          </cell>
          <cell r="K1963" t="str">
            <v>T</v>
          </cell>
          <cell r="L1963">
            <v>7</v>
          </cell>
          <cell r="M1963">
            <v>10</v>
          </cell>
        </row>
        <row r="1964">
          <cell r="B1964" t="str">
            <v>TANGIER</v>
          </cell>
          <cell r="C1964" t="str">
            <v>MOROCCO</v>
          </cell>
          <cell r="D1964">
            <v>35</v>
          </cell>
          <cell r="E1964">
            <v>44</v>
          </cell>
          <cell r="F1964">
            <v>0</v>
          </cell>
          <cell r="G1964" t="str">
            <v>U</v>
          </cell>
          <cell r="H1964">
            <v>5</v>
          </cell>
          <cell r="I1964">
            <v>55</v>
          </cell>
          <cell r="J1964">
            <v>0</v>
          </cell>
          <cell r="K1964" t="str">
            <v>B</v>
          </cell>
          <cell r="L1964">
            <v>0</v>
          </cell>
          <cell r="M1964">
            <v>1</v>
          </cell>
        </row>
        <row r="1965">
          <cell r="B1965" t="str">
            <v>TANJUNG BALAI</v>
          </cell>
          <cell r="C1965" t="str">
            <v>INDONESIA</v>
          </cell>
          <cell r="D1965">
            <v>2</v>
          </cell>
          <cell r="E1965">
            <v>59</v>
          </cell>
          <cell r="F1965">
            <v>0</v>
          </cell>
          <cell r="G1965" t="str">
            <v>U</v>
          </cell>
          <cell r="H1965">
            <v>99</v>
          </cell>
          <cell r="I1965">
            <v>47</v>
          </cell>
          <cell r="J1965">
            <v>0</v>
          </cell>
          <cell r="K1965" t="str">
            <v>T</v>
          </cell>
          <cell r="L1965">
            <v>7</v>
          </cell>
          <cell r="M1965">
            <v>10</v>
          </cell>
        </row>
        <row r="1966">
          <cell r="B1966" t="str">
            <v>TANJUNG KALSEL</v>
          </cell>
          <cell r="C1966" t="str">
            <v>INDONESIA</v>
          </cell>
          <cell r="D1966">
            <v>2</v>
          </cell>
          <cell r="E1966">
            <v>8</v>
          </cell>
          <cell r="F1966">
            <v>0</v>
          </cell>
          <cell r="G1966" t="str">
            <v>S</v>
          </cell>
          <cell r="H1966">
            <v>115</v>
          </cell>
          <cell r="I1966">
            <v>26</v>
          </cell>
          <cell r="J1966">
            <v>0</v>
          </cell>
          <cell r="K1966" t="str">
            <v>T</v>
          </cell>
          <cell r="L1966">
            <v>8</v>
          </cell>
          <cell r="M1966">
            <v>10</v>
          </cell>
        </row>
        <row r="1967">
          <cell r="B1967" t="str">
            <v>TANJUNG KARANG</v>
          </cell>
          <cell r="C1967" t="str">
            <v>INDONESIA</v>
          </cell>
          <cell r="D1967">
            <v>5</v>
          </cell>
          <cell r="E1967">
            <v>25</v>
          </cell>
          <cell r="F1967">
            <v>0</v>
          </cell>
          <cell r="G1967" t="str">
            <v>S</v>
          </cell>
          <cell r="H1967">
            <v>105</v>
          </cell>
          <cell r="I1967">
            <v>17</v>
          </cell>
          <cell r="J1967">
            <v>0</v>
          </cell>
          <cell r="K1967" t="str">
            <v>T</v>
          </cell>
          <cell r="L1967">
            <v>7</v>
          </cell>
          <cell r="M1967">
            <v>10</v>
          </cell>
        </row>
        <row r="1968">
          <cell r="B1968" t="str">
            <v>TANJUNG KODOK</v>
          </cell>
          <cell r="C1968" t="str">
            <v>INDONESIA</v>
          </cell>
          <cell r="D1968">
            <v>6</v>
          </cell>
          <cell r="E1968">
            <v>51</v>
          </cell>
          <cell r="F1968">
            <v>50.22</v>
          </cell>
          <cell r="G1968" t="str">
            <v>S</v>
          </cell>
          <cell r="H1968">
            <v>112</v>
          </cell>
          <cell r="I1968">
            <v>21</v>
          </cell>
          <cell r="J1968">
            <v>27.8</v>
          </cell>
          <cell r="K1968" t="str">
            <v>T</v>
          </cell>
          <cell r="L1968">
            <v>7</v>
          </cell>
          <cell r="M1968">
            <v>15</v>
          </cell>
        </row>
        <row r="1969">
          <cell r="B1969" t="str">
            <v>TANJUNG PANDAN</v>
          </cell>
          <cell r="C1969" t="str">
            <v>INDONESIA</v>
          </cell>
          <cell r="D1969">
            <v>2</v>
          </cell>
          <cell r="E1969">
            <v>45</v>
          </cell>
          <cell r="F1969">
            <v>0</v>
          </cell>
          <cell r="G1969" t="str">
            <v>S</v>
          </cell>
          <cell r="H1969">
            <v>107</v>
          </cell>
          <cell r="I1969">
            <v>40</v>
          </cell>
          <cell r="J1969">
            <v>0</v>
          </cell>
          <cell r="K1969" t="str">
            <v>T</v>
          </cell>
          <cell r="L1969">
            <v>7</v>
          </cell>
          <cell r="M1969">
            <v>10</v>
          </cell>
        </row>
        <row r="1970">
          <cell r="B1970" t="str">
            <v>TANJUNG PINANG</v>
          </cell>
          <cell r="C1970" t="str">
            <v>INDONESIA</v>
          </cell>
          <cell r="D1970">
            <v>0</v>
          </cell>
          <cell r="E1970">
            <v>55</v>
          </cell>
          <cell r="F1970">
            <v>0</v>
          </cell>
          <cell r="G1970" t="str">
            <v>U</v>
          </cell>
          <cell r="H1970">
            <v>104</v>
          </cell>
          <cell r="I1970">
            <v>29</v>
          </cell>
          <cell r="J1970">
            <v>0</v>
          </cell>
          <cell r="K1970" t="str">
            <v>T</v>
          </cell>
          <cell r="L1970">
            <v>7</v>
          </cell>
          <cell r="M1970">
            <v>10</v>
          </cell>
        </row>
        <row r="1971">
          <cell r="B1971" t="str">
            <v>TANJUNG PRIOK</v>
          </cell>
          <cell r="C1971" t="str">
            <v>INDONESIA</v>
          </cell>
          <cell r="D1971">
            <v>6</v>
          </cell>
          <cell r="E1971">
            <v>6</v>
          </cell>
          <cell r="F1971">
            <v>0</v>
          </cell>
          <cell r="G1971" t="str">
            <v>S</v>
          </cell>
          <cell r="H1971">
            <v>106</v>
          </cell>
          <cell r="I1971">
            <v>49</v>
          </cell>
          <cell r="J1971">
            <v>0</v>
          </cell>
          <cell r="K1971" t="str">
            <v>T</v>
          </cell>
          <cell r="L1971">
            <v>7</v>
          </cell>
          <cell r="M1971">
            <v>10</v>
          </cell>
        </row>
        <row r="1972">
          <cell r="B1972" t="str">
            <v>TANJUNG REDEP</v>
          </cell>
          <cell r="C1972" t="str">
            <v>INDONESIA</v>
          </cell>
          <cell r="D1972">
            <v>2</v>
          </cell>
          <cell r="E1972">
            <v>8</v>
          </cell>
          <cell r="F1972">
            <v>0</v>
          </cell>
          <cell r="G1972" t="str">
            <v>U</v>
          </cell>
          <cell r="H1972">
            <v>117</v>
          </cell>
          <cell r="I1972">
            <v>28</v>
          </cell>
          <cell r="J1972">
            <v>0</v>
          </cell>
          <cell r="K1972" t="str">
            <v>T</v>
          </cell>
          <cell r="L1972">
            <v>8</v>
          </cell>
          <cell r="M1972">
            <v>10</v>
          </cell>
        </row>
        <row r="1973">
          <cell r="B1973" t="str">
            <v>TANJUNG SELOR</v>
          </cell>
          <cell r="C1973" t="str">
            <v>INDONESIA</v>
          </cell>
          <cell r="D1973">
            <v>2</v>
          </cell>
          <cell r="E1973">
            <v>46</v>
          </cell>
          <cell r="F1973">
            <v>0</v>
          </cell>
          <cell r="G1973" t="str">
            <v>U</v>
          </cell>
          <cell r="H1973">
            <v>117</v>
          </cell>
          <cell r="I1973">
            <v>22</v>
          </cell>
          <cell r="J1973">
            <v>0</v>
          </cell>
          <cell r="K1973" t="str">
            <v>T</v>
          </cell>
          <cell r="L1973">
            <v>8</v>
          </cell>
          <cell r="M1973">
            <v>10</v>
          </cell>
        </row>
        <row r="1974">
          <cell r="B1974" t="str">
            <v>TAPAK TUAN</v>
          </cell>
          <cell r="C1974" t="str">
            <v>INDONESIA</v>
          </cell>
          <cell r="D1974">
            <v>3</v>
          </cell>
          <cell r="E1974">
            <v>18</v>
          </cell>
          <cell r="F1974">
            <v>0</v>
          </cell>
          <cell r="G1974" t="str">
            <v>U</v>
          </cell>
          <cell r="H1974">
            <v>97</v>
          </cell>
          <cell r="I1974">
            <v>10</v>
          </cell>
          <cell r="J1974">
            <v>0</v>
          </cell>
          <cell r="K1974" t="str">
            <v>T</v>
          </cell>
          <cell r="L1974">
            <v>7</v>
          </cell>
          <cell r="M1974">
            <v>10</v>
          </cell>
        </row>
        <row r="1975">
          <cell r="B1975" t="str">
            <v>TARAWA</v>
          </cell>
          <cell r="C1975" t="str">
            <v>KIRIBATI</v>
          </cell>
          <cell r="D1975">
            <v>1</v>
          </cell>
          <cell r="E1975">
            <v>22</v>
          </cell>
          <cell r="F1975">
            <v>0</v>
          </cell>
          <cell r="G1975" t="str">
            <v>U</v>
          </cell>
          <cell r="H1975">
            <v>172</v>
          </cell>
          <cell r="I1975">
            <v>57</v>
          </cell>
          <cell r="J1975">
            <v>0</v>
          </cell>
          <cell r="K1975" t="str">
            <v>T</v>
          </cell>
          <cell r="L1975">
            <v>12</v>
          </cell>
          <cell r="M1975">
            <v>1</v>
          </cell>
        </row>
        <row r="1976">
          <cell r="B1976" t="str">
            <v>TARUTUNG</v>
          </cell>
          <cell r="C1976" t="str">
            <v>INDONESIA</v>
          </cell>
          <cell r="D1976">
            <v>2</v>
          </cell>
          <cell r="E1976">
            <v>0</v>
          </cell>
          <cell r="F1976">
            <v>0</v>
          </cell>
          <cell r="G1976" t="str">
            <v>U</v>
          </cell>
          <cell r="H1976">
            <v>98</v>
          </cell>
          <cell r="I1976">
            <v>57</v>
          </cell>
          <cell r="J1976">
            <v>0</v>
          </cell>
          <cell r="K1976" t="str">
            <v>T</v>
          </cell>
          <cell r="L1976">
            <v>7</v>
          </cell>
          <cell r="M1976">
            <v>10</v>
          </cell>
        </row>
        <row r="1977">
          <cell r="B1977" t="str">
            <v>TASHKENT</v>
          </cell>
          <cell r="C1977" t="str">
            <v>USSR</v>
          </cell>
          <cell r="D1977">
            <v>41</v>
          </cell>
          <cell r="E1977">
            <v>16</v>
          </cell>
          <cell r="F1977">
            <v>0</v>
          </cell>
          <cell r="G1977" t="str">
            <v>U</v>
          </cell>
          <cell r="H1977">
            <v>69</v>
          </cell>
          <cell r="I1977">
            <v>13</v>
          </cell>
          <cell r="J1977">
            <v>0</v>
          </cell>
          <cell r="K1977" t="str">
            <v>T</v>
          </cell>
          <cell r="L1977">
            <v>4</v>
          </cell>
          <cell r="M1977">
            <v>1</v>
          </cell>
        </row>
        <row r="1978">
          <cell r="B1978" t="str">
            <v>TASIKMALAYA</v>
          </cell>
          <cell r="C1978" t="str">
            <v>INDONESIA</v>
          </cell>
          <cell r="D1978">
            <v>7</v>
          </cell>
          <cell r="E1978">
            <v>27</v>
          </cell>
          <cell r="F1978">
            <v>0</v>
          </cell>
          <cell r="G1978" t="str">
            <v>S</v>
          </cell>
          <cell r="H1978">
            <v>108</v>
          </cell>
          <cell r="I1978">
            <v>13</v>
          </cell>
          <cell r="J1978">
            <v>0</v>
          </cell>
          <cell r="K1978" t="str">
            <v>T</v>
          </cell>
          <cell r="L1978">
            <v>7</v>
          </cell>
          <cell r="M1978">
            <v>10</v>
          </cell>
        </row>
        <row r="1979">
          <cell r="B1979" t="str">
            <v>TAYMA</v>
          </cell>
          <cell r="C1979" t="str">
            <v>SAUDI ARABIA</v>
          </cell>
          <cell r="D1979">
            <v>27</v>
          </cell>
          <cell r="E1979">
            <v>37</v>
          </cell>
          <cell r="F1979">
            <v>0</v>
          </cell>
          <cell r="G1979" t="str">
            <v>U</v>
          </cell>
          <cell r="H1979">
            <v>38</v>
          </cell>
          <cell r="I1979">
            <v>33</v>
          </cell>
          <cell r="J1979">
            <v>0</v>
          </cell>
          <cell r="K1979" t="str">
            <v>T</v>
          </cell>
          <cell r="L1979">
            <v>3</v>
          </cell>
          <cell r="M1979">
            <v>1</v>
          </cell>
        </row>
        <row r="1980">
          <cell r="B1980" t="str">
            <v>TEBING TINGGI</v>
          </cell>
          <cell r="C1980" t="str">
            <v>INDONESIA</v>
          </cell>
          <cell r="D1980">
            <v>3</v>
          </cell>
          <cell r="E1980">
            <v>22</v>
          </cell>
          <cell r="F1980">
            <v>0</v>
          </cell>
          <cell r="G1980" t="str">
            <v>U</v>
          </cell>
          <cell r="H1980">
            <v>99</v>
          </cell>
          <cell r="I1980">
            <v>7</v>
          </cell>
          <cell r="J1980">
            <v>0</v>
          </cell>
          <cell r="K1980" t="str">
            <v>T</v>
          </cell>
          <cell r="L1980">
            <v>7</v>
          </cell>
          <cell r="M1980">
            <v>10</v>
          </cell>
        </row>
        <row r="1981">
          <cell r="B1981" t="str">
            <v>TEESSIDE</v>
          </cell>
          <cell r="C1981" t="str">
            <v>UK</v>
          </cell>
          <cell r="D1981">
            <v>54</v>
          </cell>
          <cell r="E1981">
            <v>31</v>
          </cell>
          <cell r="F1981">
            <v>0</v>
          </cell>
          <cell r="G1981" t="str">
            <v>U</v>
          </cell>
          <cell r="H1981">
            <v>1</v>
          </cell>
          <cell r="I1981">
            <v>25</v>
          </cell>
          <cell r="J1981">
            <v>0</v>
          </cell>
          <cell r="K1981" t="str">
            <v>B</v>
          </cell>
          <cell r="L1981">
            <v>0</v>
          </cell>
          <cell r="M1981">
            <v>1</v>
          </cell>
        </row>
        <row r="1982">
          <cell r="B1982" t="str">
            <v>TEGAL</v>
          </cell>
          <cell r="C1982" t="str">
            <v>INDONESIA</v>
          </cell>
          <cell r="D1982">
            <v>6</v>
          </cell>
          <cell r="E1982">
            <v>54</v>
          </cell>
          <cell r="F1982">
            <v>0</v>
          </cell>
          <cell r="G1982" t="str">
            <v>S</v>
          </cell>
          <cell r="H1982">
            <v>109</v>
          </cell>
          <cell r="I1982">
            <v>8</v>
          </cell>
          <cell r="J1982">
            <v>0</v>
          </cell>
          <cell r="K1982" t="str">
            <v>T</v>
          </cell>
          <cell r="L1982">
            <v>7</v>
          </cell>
          <cell r="M1982">
            <v>10</v>
          </cell>
        </row>
        <row r="1983">
          <cell r="B1983" t="str">
            <v>TEHERAN</v>
          </cell>
          <cell r="C1983" t="str">
            <v>IRAN</v>
          </cell>
          <cell r="D1983">
            <v>35</v>
          </cell>
          <cell r="E1983">
            <v>41</v>
          </cell>
          <cell r="F1983">
            <v>0</v>
          </cell>
          <cell r="G1983" t="str">
            <v>U</v>
          </cell>
          <cell r="H1983">
            <v>51</v>
          </cell>
          <cell r="I1983">
            <v>19</v>
          </cell>
          <cell r="J1983">
            <v>0</v>
          </cell>
          <cell r="K1983" t="str">
            <v>T</v>
          </cell>
          <cell r="L1983">
            <v>3</v>
          </cell>
          <cell r="M1983">
            <v>1</v>
          </cell>
        </row>
        <row r="1984">
          <cell r="B1984" t="str">
            <v>TELUK BETUNG</v>
          </cell>
          <cell r="C1984" t="str">
            <v>INDONESIA</v>
          </cell>
          <cell r="D1984">
            <v>5</v>
          </cell>
          <cell r="E1984">
            <v>25</v>
          </cell>
          <cell r="F1984">
            <v>0</v>
          </cell>
          <cell r="G1984" t="str">
            <v>S</v>
          </cell>
          <cell r="H1984">
            <v>105</v>
          </cell>
          <cell r="I1984">
            <v>17</v>
          </cell>
          <cell r="J1984">
            <v>0</v>
          </cell>
          <cell r="K1984" t="str">
            <v>T</v>
          </cell>
          <cell r="L1984">
            <v>7</v>
          </cell>
          <cell r="M1984">
            <v>10</v>
          </cell>
        </row>
        <row r="1985">
          <cell r="B1985" t="str">
            <v>TEMANGGUNG</v>
          </cell>
          <cell r="C1985" t="str">
            <v>INDONESIA</v>
          </cell>
          <cell r="D1985">
            <v>7</v>
          </cell>
          <cell r="E1985">
            <v>22</v>
          </cell>
          <cell r="F1985">
            <v>0</v>
          </cell>
          <cell r="G1985" t="str">
            <v>S</v>
          </cell>
          <cell r="H1985">
            <v>110</v>
          </cell>
          <cell r="I1985">
            <v>8</v>
          </cell>
          <cell r="J1985">
            <v>0</v>
          </cell>
          <cell r="K1985" t="str">
            <v>T</v>
          </cell>
          <cell r="L1985">
            <v>7</v>
          </cell>
          <cell r="M1985">
            <v>10</v>
          </cell>
        </row>
        <row r="1986">
          <cell r="B1986" t="str">
            <v>TEMBILAHAN</v>
          </cell>
          <cell r="C1986" t="str">
            <v>INDONESIA</v>
          </cell>
          <cell r="D1986">
            <v>0</v>
          </cell>
          <cell r="E1986">
            <v>19</v>
          </cell>
          <cell r="F1986">
            <v>0</v>
          </cell>
          <cell r="G1986" t="str">
            <v>S</v>
          </cell>
          <cell r="H1986">
            <v>103</v>
          </cell>
          <cell r="I1986">
            <v>7</v>
          </cell>
          <cell r="J1986">
            <v>0</v>
          </cell>
          <cell r="K1986" t="str">
            <v>T</v>
          </cell>
          <cell r="L1986">
            <v>7</v>
          </cell>
          <cell r="M1986">
            <v>10</v>
          </cell>
        </row>
        <row r="1987">
          <cell r="B1987" t="str">
            <v>TEMPLE</v>
          </cell>
          <cell r="C1987" t="str">
            <v>USA (TX)</v>
          </cell>
          <cell r="D1987">
            <v>31</v>
          </cell>
          <cell r="E1987">
            <v>9</v>
          </cell>
          <cell r="F1987">
            <v>0</v>
          </cell>
          <cell r="G1987" t="str">
            <v>U</v>
          </cell>
          <cell r="H1987">
            <v>97</v>
          </cell>
          <cell r="I1987">
            <v>25</v>
          </cell>
          <cell r="J1987">
            <v>0</v>
          </cell>
          <cell r="K1987" t="str">
            <v>B</v>
          </cell>
          <cell r="L1987">
            <v>-6</v>
          </cell>
          <cell r="M1987">
            <v>1</v>
          </cell>
        </row>
        <row r="1988">
          <cell r="B1988" t="str">
            <v>TENERIFE</v>
          </cell>
          <cell r="C1988" t="str">
            <v>SPAIN</v>
          </cell>
          <cell r="D1988">
            <v>28</v>
          </cell>
          <cell r="E1988">
            <v>16</v>
          </cell>
          <cell r="F1988">
            <v>0</v>
          </cell>
          <cell r="G1988" t="str">
            <v>U</v>
          </cell>
          <cell r="H1988">
            <v>16</v>
          </cell>
          <cell r="I1988">
            <v>27</v>
          </cell>
          <cell r="J1988">
            <v>0</v>
          </cell>
          <cell r="K1988" t="str">
            <v>B</v>
          </cell>
          <cell r="L1988">
            <v>1</v>
          </cell>
          <cell r="M1988">
            <v>1</v>
          </cell>
        </row>
        <row r="1989">
          <cell r="B1989" t="str">
            <v>TERESINA</v>
          </cell>
          <cell r="C1989" t="str">
            <v>BRAZIL</v>
          </cell>
          <cell r="D1989">
            <v>5</v>
          </cell>
          <cell r="E1989">
            <v>4</v>
          </cell>
          <cell r="F1989">
            <v>0</v>
          </cell>
          <cell r="G1989" t="str">
            <v>S</v>
          </cell>
          <cell r="H1989">
            <v>42</v>
          </cell>
          <cell r="I1989">
            <v>49</v>
          </cell>
          <cell r="J1989">
            <v>0</v>
          </cell>
          <cell r="K1989" t="str">
            <v>B</v>
          </cell>
          <cell r="L1989">
            <v>-3</v>
          </cell>
          <cell r="M1989">
            <v>1</v>
          </cell>
        </row>
        <row r="1990">
          <cell r="B1990" t="str">
            <v>TERNATE</v>
          </cell>
          <cell r="C1990" t="str">
            <v>INDONESIA</v>
          </cell>
          <cell r="D1990">
            <v>1</v>
          </cell>
          <cell r="E1990">
            <v>49</v>
          </cell>
          <cell r="F1990">
            <v>0</v>
          </cell>
          <cell r="G1990" t="str">
            <v>U</v>
          </cell>
          <cell r="H1990">
            <v>127</v>
          </cell>
          <cell r="I1990">
            <v>24</v>
          </cell>
          <cell r="J1990">
            <v>0</v>
          </cell>
          <cell r="K1990" t="str">
            <v>T</v>
          </cell>
          <cell r="L1990">
            <v>9</v>
          </cell>
          <cell r="M1990">
            <v>10</v>
          </cell>
        </row>
        <row r="1991">
          <cell r="B1991" t="str">
            <v>TERRACE</v>
          </cell>
          <cell r="C1991" t="str">
            <v>CANADA</v>
          </cell>
          <cell r="D1991">
            <v>54</v>
          </cell>
          <cell r="E1991">
            <v>28</v>
          </cell>
          <cell r="F1991">
            <v>0</v>
          </cell>
          <cell r="G1991" t="str">
            <v>U</v>
          </cell>
          <cell r="H1991">
            <v>128</v>
          </cell>
          <cell r="I1991">
            <v>34</v>
          </cell>
          <cell r="J1991">
            <v>0</v>
          </cell>
          <cell r="K1991" t="str">
            <v>B</v>
          </cell>
          <cell r="L1991">
            <v>-8</v>
          </cell>
          <cell r="M1991">
            <v>1</v>
          </cell>
        </row>
        <row r="1992">
          <cell r="B1992" t="str">
            <v>TERRE HAUTE</v>
          </cell>
          <cell r="C1992" t="str">
            <v>USA (IN)</v>
          </cell>
          <cell r="D1992">
            <v>39</v>
          </cell>
          <cell r="E1992">
            <v>27</v>
          </cell>
          <cell r="F1992">
            <v>0</v>
          </cell>
          <cell r="G1992" t="str">
            <v>U</v>
          </cell>
          <cell r="H1992">
            <v>87</v>
          </cell>
          <cell r="I1992">
            <v>18</v>
          </cell>
          <cell r="J1992">
            <v>0</v>
          </cell>
          <cell r="K1992" t="str">
            <v>B</v>
          </cell>
          <cell r="L1992">
            <v>-5</v>
          </cell>
          <cell r="M1992">
            <v>1</v>
          </cell>
        </row>
        <row r="1993">
          <cell r="B1993" t="str">
            <v>TETERBORO</v>
          </cell>
          <cell r="C1993" t="str">
            <v>USA (NJ)</v>
          </cell>
          <cell r="D1993">
            <v>40</v>
          </cell>
          <cell r="E1993">
            <v>51</v>
          </cell>
          <cell r="F1993">
            <v>0</v>
          </cell>
          <cell r="G1993" t="str">
            <v>U</v>
          </cell>
          <cell r="H1993">
            <v>74</v>
          </cell>
          <cell r="I1993">
            <v>4</v>
          </cell>
          <cell r="J1993">
            <v>0</v>
          </cell>
          <cell r="K1993" t="str">
            <v>B</v>
          </cell>
          <cell r="L1993">
            <v>-5</v>
          </cell>
          <cell r="M1993">
            <v>1</v>
          </cell>
        </row>
        <row r="1994">
          <cell r="B1994" t="str">
            <v>TETOUAN</v>
          </cell>
          <cell r="C1994" t="str">
            <v>MOROCCO</v>
          </cell>
          <cell r="D1994">
            <v>35</v>
          </cell>
          <cell r="E1994">
            <v>34</v>
          </cell>
          <cell r="F1994">
            <v>0</v>
          </cell>
          <cell r="G1994" t="str">
            <v>U</v>
          </cell>
          <cell r="H1994">
            <v>5</v>
          </cell>
          <cell r="I1994">
            <v>22</v>
          </cell>
          <cell r="J1994">
            <v>0</v>
          </cell>
          <cell r="K1994" t="str">
            <v>B</v>
          </cell>
          <cell r="L1994">
            <v>0</v>
          </cell>
          <cell r="M1994">
            <v>1</v>
          </cell>
        </row>
        <row r="1995">
          <cell r="B1995" t="str">
            <v>TEXARKANA</v>
          </cell>
          <cell r="C1995" t="str">
            <v>USA (AR)</v>
          </cell>
          <cell r="D1995">
            <v>33</v>
          </cell>
          <cell r="E1995">
            <v>27</v>
          </cell>
          <cell r="F1995">
            <v>0</v>
          </cell>
          <cell r="G1995" t="str">
            <v>U</v>
          </cell>
          <cell r="H1995">
            <v>93</v>
          </cell>
          <cell r="I1995">
            <v>59</v>
          </cell>
          <cell r="J1995">
            <v>0</v>
          </cell>
          <cell r="K1995" t="str">
            <v>B</v>
          </cell>
          <cell r="L1995">
            <v>-6</v>
          </cell>
          <cell r="M1995">
            <v>1</v>
          </cell>
        </row>
        <row r="1996">
          <cell r="B1996" t="str">
            <v>THAIF</v>
          </cell>
          <cell r="C1996" t="str">
            <v>SAUDI ARABIA</v>
          </cell>
          <cell r="D1996">
            <v>21</v>
          </cell>
          <cell r="E1996">
            <v>15</v>
          </cell>
          <cell r="F1996">
            <v>0</v>
          </cell>
          <cell r="G1996" t="str">
            <v>U</v>
          </cell>
          <cell r="H1996">
            <v>40</v>
          </cell>
          <cell r="I1996">
            <v>21</v>
          </cell>
          <cell r="J1996">
            <v>0</v>
          </cell>
          <cell r="K1996" t="str">
            <v>T</v>
          </cell>
          <cell r="L1996">
            <v>3</v>
          </cell>
          <cell r="M1996">
            <v>1</v>
          </cell>
        </row>
        <row r="1997">
          <cell r="B1997" t="str">
            <v>THE DALLES</v>
          </cell>
          <cell r="C1997" t="str">
            <v>USA (OR)</v>
          </cell>
          <cell r="D1997">
            <v>45</v>
          </cell>
          <cell r="E1997">
            <v>37</v>
          </cell>
          <cell r="F1997">
            <v>0</v>
          </cell>
          <cell r="G1997" t="str">
            <v>U</v>
          </cell>
          <cell r="H1997">
            <v>121</v>
          </cell>
          <cell r="I1997">
            <v>10</v>
          </cell>
          <cell r="J1997">
            <v>0</v>
          </cell>
          <cell r="K1997" t="str">
            <v>B</v>
          </cell>
          <cell r="L1997">
            <v>-8</v>
          </cell>
          <cell r="M1997">
            <v>1</v>
          </cell>
        </row>
        <row r="1998">
          <cell r="B1998" t="str">
            <v>THE HAGUE</v>
          </cell>
          <cell r="C1998" t="str">
            <v>NETHERLANDS</v>
          </cell>
          <cell r="D1998">
            <v>52</v>
          </cell>
          <cell r="E1998">
            <v>5</v>
          </cell>
          <cell r="F1998">
            <v>0</v>
          </cell>
          <cell r="G1998" t="str">
            <v>U</v>
          </cell>
          <cell r="H1998">
            <v>4</v>
          </cell>
          <cell r="I1998">
            <v>16</v>
          </cell>
          <cell r="J1998">
            <v>0</v>
          </cell>
          <cell r="K1998" t="str">
            <v>T</v>
          </cell>
          <cell r="L1998">
            <v>1</v>
          </cell>
          <cell r="M1998">
            <v>1</v>
          </cell>
        </row>
        <row r="1999">
          <cell r="B1999" t="str">
            <v>THE PAS</v>
          </cell>
          <cell r="C1999" t="str">
            <v>CANADA</v>
          </cell>
          <cell r="D1999">
            <v>53</v>
          </cell>
          <cell r="E1999">
            <v>58</v>
          </cell>
          <cell r="F1999">
            <v>0</v>
          </cell>
          <cell r="G1999" t="str">
            <v>U</v>
          </cell>
          <cell r="H1999">
            <v>101</v>
          </cell>
          <cell r="I1999">
            <v>6</v>
          </cell>
          <cell r="J1999">
            <v>0</v>
          </cell>
          <cell r="K1999" t="str">
            <v>B</v>
          </cell>
          <cell r="L1999">
            <v>-6</v>
          </cell>
          <cell r="M1999">
            <v>1</v>
          </cell>
        </row>
        <row r="2000">
          <cell r="B2000" t="str">
            <v>THERMAL</v>
          </cell>
          <cell r="C2000" t="str">
            <v>USA (CA)</v>
          </cell>
          <cell r="D2000">
            <v>33</v>
          </cell>
          <cell r="E2000">
            <v>38</v>
          </cell>
          <cell r="F2000">
            <v>0</v>
          </cell>
          <cell r="G2000" t="str">
            <v>U</v>
          </cell>
          <cell r="H2000">
            <v>116</v>
          </cell>
          <cell r="I2000">
            <v>10</v>
          </cell>
          <cell r="J2000">
            <v>0</v>
          </cell>
          <cell r="K2000" t="str">
            <v>B</v>
          </cell>
          <cell r="L2000">
            <v>-8</v>
          </cell>
          <cell r="M2000">
            <v>1</v>
          </cell>
        </row>
        <row r="2001">
          <cell r="B2001" t="str">
            <v>THESSALONIKI</v>
          </cell>
          <cell r="C2001" t="str">
            <v>GREECE</v>
          </cell>
          <cell r="D2001">
            <v>40</v>
          </cell>
          <cell r="E2001">
            <v>31</v>
          </cell>
          <cell r="F2001">
            <v>0</v>
          </cell>
          <cell r="G2001" t="str">
            <v>U</v>
          </cell>
          <cell r="H2001">
            <v>22</v>
          </cell>
          <cell r="I2001">
            <v>58</v>
          </cell>
          <cell r="J2001">
            <v>0</v>
          </cell>
          <cell r="K2001" t="str">
            <v>T</v>
          </cell>
          <cell r="L2001">
            <v>2</v>
          </cell>
          <cell r="M2001">
            <v>1</v>
          </cell>
        </row>
        <row r="2002">
          <cell r="B2002" t="str">
            <v>THIEF RIVER FALLS</v>
          </cell>
          <cell r="C2002" t="str">
            <v>USA (MN)</v>
          </cell>
          <cell r="D2002">
            <v>48</v>
          </cell>
          <cell r="E2002">
            <v>4</v>
          </cell>
          <cell r="F2002">
            <v>0</v>
          </cell>
          <cell r="G2002" t="str">
            <v>U</v>
          </cell>
          <cell r="H2002">
            <v>96</v>
          </cell>
          <cell r="I2002">
            <v>11</v>
          </cell>
          <cell r="J2002">
            <v>0</v>
          </cell>
          <cell r="K2002" t="str">
            <v>B</v>
          </cell>
          <cell r="L2002">
            <v>-6</v>
          </cell>
          <cell r="M2002">
            <v>1</v>
          </cell>
        </row>
        <row r="2003">
          <cell r="B2003" t="str">
            <v>THOMASVILLE</v>
          </cell>
          <cell r="C2003" t="str">
            <v>USA (GA)</v>
          </cell>
          <cell r="D2003">
            <v>30</v>
          </cell>
          <cell r="E2003">
            <v>54</v>
          </cell>
          <cell r="F2003">
            <v>0</v>
          </cell>
          <cell r="G2003" t="str">
            <v>U</v>
          </cell>
          <cell r="H2003">
            <v>83</v>
          </cell>
          <cell r="I2003">
            <v>53</v>
          </cell>
          <cell r="J2003">
            <v>0</v>
          </cell>
          <cell r="K2003" t="str">
            <v>B</v>
          </cell>
          <cell r="L2003">
            <v>-5</v>
          </cell>
          <cell r="M2003">
            <v>1</v>
          </cell>
        </row>
        <row r="2004">
          <cell r="B2004" t="str">
            <v>THULE</v>
          </cell>
          <cell r="C2004" t="str">
            <v>GREENLAND</v>
          </cell>
          <cell r="D2004">
            <v>76</v>
          </cell>
          <cell r="E2004">
            <v>32</v>
          </cell>
          <cell r="F2004">
            <v>0</v>
          </cell>
          <cell r="G2004" t="str">
            <v>U</v>
          </cell>
          <cell r="H2004">
            <v>68</v>
          </cell>
          <cell r="I2004">
            <v>42</v>
          </cell>
          <cell r="J2004">
            <v>0</v>
          </cell>
          <cell r="K2004" t="str">
            <v>B</v>
          </cell>
          <cell r="L2004">
            <v>-3</v>
          </cell>
          <cell r="M2004">
            <v>1</v>
          </cell>
        </row>
        <row r="2005">
          <cell r="B2005" t="str">
            <v>THUNDER BAY</v>
          </cell>
          <cell r="C2005" t="str">
            <v>CANADA</v>
          </cell>
          <cell r="D2005">
            <v>48</v>
          </cell>
          <cell r="E2005">
            <v>22</v>
          </cell>
          <cell r="F2005">
            <v>0</v>
          </cell>
          <cell r="G2005" t="str">
            <v>U</v>
          </cell>
          <cell r="H2005">
            <v>89</v>
          </cell>
          <cell r="I2005">
            <v>20</v>
          </cell>
          <cell r="J2005">
            <v>0</v>
          </cell>
          <cell r="K2005" t="str">
            <v>B</v>
          </cell>
          <cell r="L2005">
            <v>-5</v>
          </cell>
          <cell r="M2005">
            <v>1</v>
          </cell>
        </row>
        <row r="2006">
          <cell r="B2006" t="str">
            <v>TIANJIN</v>
          </cell>
          <cell r="C2006" t="str">
            <v>CHINA</v>
          </cell>
          <cell r="D2006">
            <v>39</v>
          </cell>
          <cell r="E2006">
            <v>7</v>
          </cell>
          <cell r="F2006">
            <v>0</v>
          </cell>
          <cell r="G2006" t="str">
            <v>U</v>
          </cell>
          <cell r="H2006">
            <v>117</v>
          </cell>
          <cell r="I2006">
            <v>21</v>
          </cell>
          <cell r="J2006">
            <v>0</v>
          </cell>
          <cell r="K2006" t="str">
            <v>T</v>
          </cell>
          <cell r="L2006">
            <v>8</v>
          </cell>
          <cell r="M2006">
            <v>1</v>
          </cell>
        </row>
        <row r="2007">
          <cell r="B2007" t="str">
            <v>TILIMSEN</v>
          </cell>
          <cell r="C2007" t="str">
            <v>ALGERIA</v>
          </cell>
          <cell r="D2007">
            <v>35</v>
          </cell>
          <cell r="E2007">
            <v>1</v>
          </cell>
          <cell r="F2007">
            <v>0</v>
          </cell>
          <cell r="G2007" t="str">
            <v>U</v>
          </cell>
          <cell r="H2007">
            <v>1</v>
          </cell>
          <cell r="I2007">
            <v>28</v>
          </cell>
          <cell r="J2007">
            <v>0</v>
          </cell>
          <cell r="K2007" t="str">
            <v>B</v>
          </cell>
          <cell r="L2007">
            <v>1</v>
          </cell>
          <cell r="M2007">
            <v>1</v>
          </cell>
        </row>
        <row r="2008">
          <cell r="B2008" t="str">
            <v>TIMISOARA</v>
          </cell>
          <cell r="C2008" t="str">
            <v>ROMANIA</v>
          </cell>
          <cell r="D2008">
            <v>45</v>
          </cell>
          <cell r="E2008">
            <v>49</v>
          </cell>
          <cell r="F2008">
            <v>0</v>
          </cell>
          <cell r="G2008" t="str">
            <v>U</v>
          </cell>
          <cell r="H2008">
            <v>21</v>
          </cell>
          <cell r="I2008">
            <v>20</v>
          </cell>
          <cell r="J2008">
            <v>0</v>
          </cell>
          <cell r="K2008" t="str">
            <v>T</v>
          </cell>
          <cell r="L2008">
            <v>2</v>
          </cell>
          <cell r="M2008">
            <v>1</v>
          </cell>
        </row>
        <row r="2009">
          <cell r="B2009" t="str">
            <v>TIMMINS</v>
          </cell>
          <cell r="C2009" t="str">
            <v>CANADA</v>
          </cell>
          <cell r="D2009">
            <v>48</v>
          </cell>
          <cell r="E2009">
            <v>34</v>
          </cell>
          <cell r="F2009">
            <v>0</v>
          </cell>
          <cell r="G2009" t="str">
            <v>U</v>
          </cell>
          <cell r="H2009">
            <v>81</v>
          </cell>
          <cell r="I2009">
            <v>22</v>
          </cell>
          <cell r="J2009">
            <v>0</v>
          </cell>
          <cell r="K2009" t="str">
            <v>B</v>
          </cell>
          <cell r="L2009">
            <v>-5</v>
          </cell>
          <cell r="M2009">
            <v>1</v>
          </cell>
        </row>
        <row r="2010">
          <cell r="B2010" t="str">
            <v>TIRANA</v>
          </cell>
          <cell r="C2010" t="str">
            <v>ALBANIA</v>
          </cell>
          <cell r="D2010">
            <v>41</v>
          </cell>
          <cell r="E2010">
            <v>25</v>
          </cell>
          <cell r="F2010">
            <v>0</v>
          </cell>
          <cell r="G2010" t="str">
            <v>U</v>
          </cell>
          <cell r="H2010">
            <v>19</v>
          </cell>
          <cell r="I2010">
            <v>43</v>
          </cell>
          <cell r="J2010">
            <v>0</v>
          </cell>
          <cell r="K2010" t="str">
            <v>T</v>
          </cell>
          <cell r="L2010">
            <v>1</v>
          </cell>
          <cell r="M2010">
            <v>1</v>
          </cell>
        </row>
        <row r="2011">
          <cell r="B2011" t="str">
            <v>TOBELO</v>
          </cell>
          <cell r="C2011" t="str">
            <v>INDONESIA</v>
          </cell>
          <cell r="D2011">
            <v>1</v>
          </cell>
          <cell r="E2011">
            <v>45</v>
          </cell>
          <cell r="F2011">
            <v>0</v>
          </cell>
          <cell r="G2011" t="str">
            <v>U</v>
          </cell>
          <cell r="H2011">
            <v>128</v>
          </cell>
          <cell r="I2011">
            <v>0</v>
          </cell>
          <cell r="J2011">
            <v>0</v>
          </cell>
          <cell r="K2011" t="str">
            <v>T</v>
          </cell>
          <cell r="L2011">
            <v>9</v>
          </cell>
          <cell r="M2011">
            <v>10</v>
          </cell>
        </row>
        <row r="2012">
          <cell r="B2012" t="str">
            <v>TOKYO</v>
          </cell>
          <cell r="C2012" t="str">
            <v>JAPAN</v>
          </cell>
          <cell r="D2012">
            <v>35</v>
          </cell>
          <cell r="E2012">
            <v>45</v>
          </cell>
          <cell r="F2012">
            <v>0</v>
          </cell>
          <cell r="G2012" t="str">
            <v>U</v>
          </cell>
          <cell r="H2012">
            <v>139</v>
          </cell>
          <cell r="I2012">
            <v>21</v>
          </cell>
          <cell r="J2012">
            <v>0</v>
          </cell>
          <cell r="K2012" t="str">
            <v>T</v>
          </cell>
          <cell r="L2012">
            <v>9</v>
          </cell>
          <cell r="M2012">
            <v>1</v>
          </cell>
        </row>
        <row r="2013">
          <cell r="B2013" t="str">
            <v>TOLEDO</v>
          </cell>
          <cell r="C2013" t="str">
            <v>USA (OH)</v>
          </cell>
          <cell r="D2013">
            <v>41</v>
          </cell>
          <cell r="E2013">
            <v>35</v>
          </cell>
          <cell r="F2013">
            <v>0</v>
          </cell>
          <cell r="G2013" t="str">
            <v>U</v>
          </cell>
          <cell r="H2013">
            <v>83</v>
          </cell>
          <cell r="I2013">
            <v>48</v>
          </cell>
          <cell r="J2013">
            <v>0</v>
          </cell>
          <cell r="K2013" t="str">
            <v>B</v>
          </cell>
          <cell r="L2013">
            <v>-5</v>
          </cell>
          <cell r="M2013">
            <v>1</v>
          </cell>
        </row>
        <row r="2014">
          <cell r="B2014" t="str">
            <v>TOLITOLI</v>
          </cell>
          <cell r="C2014" t="str">
            <v>INDONESIA</v>
          </cell>
          <cell r="D2014">
            <v>1</v>
          </cell>
          <cell r="E2014">
            <v>3</v>
          </cell>
          <cell r="F2014">
            <v>0</v>
          </cell>
          <cell r="G2014" t="str">
            <v>U</v>
          </cell>
          <cell r="H2014">
            <v>120</v>
          </cell>
          <cell r="I2014">
            <v>50</v>
          </cell>
          <cell r="J2014">
            <v>0</v>
          </cell>
          <cell r="K2014" t="str">
            <v>T</v>
          </cell>
          <cell r="L2014">
            <v>8</v>
          </cell>
          <cell r="M2014">
            <v>10</v>
          </cell>
        </row>
        <row r="2015">
          <cell r="B2015" t="str">
            <v>TOLKAREM</v>
          </cell>
          <cell r="C2015" t="str">
            <v>PALESTINE</v>
          </cell>
          <cell r="D2015">
            <v>32</v>
          </cell>
          <cell r="E2015">
            <v>23</v>
          </cell>
          <cell r="F2015">
            <v>27</v>
          </cell>
          <cell r="G2015" t="str">
            <v>U</v>
          </cell>
          <cell r="H2015">
            <v>34</v>
          </cell>
          <cell r="I2015">
            <v>58</v>
          </cell>
          <cell r="J2015">
            <v>25</v>
          </cell>
          <cell r="K2015" t="str">
            <v>T</v>
          </cell>
          <cell r="L2015">
            <v>2</v>
          </cell>
          <cell r="M2015">
            <v>1</v>
          </cell>
        </row>
        <row r="2016">
          <cell r="B2016" t="str">
            <v>TONOPAH</v>
          </cell>
          <cell r="C2016" t="str">
            <v>USA (NV)</v>
          </cell>
          <cell r="D2016">
            <v>38</v>
          </cell>
          <cell r="E2016">
            <v>3</v>
          </cell>
          <cell r="F2016">
            <v>0</v>
          </cell>
          <cell r="G2016" t="str">
            <v>U</v>
          </cell>
          <cell r="H2016">
            <v>117</v>
          </cell>
          <cell r="I2016">
            <v>5</v>
          </cell>
          <cell r="J2016">
            <v>0</v>
          </cell>
          <cell r="K2016" t="str">
            <v>B</v>
          </cell>
          <cell r="L2016">
            <v>-8</v>
          </cell>
          <cell r="M2016">
            <v>1</v>
          </cell>
        </row>
        <row r="2017">
          <cell r="B2017" t="str">
            <v>TOPEKA</v>
          </cell>
          <cell r="C2017" t="str">
            <v>USA (KS)</v>
          </cell>
          <cell r="D2017">
            <v>38</v>
          </cell>
          <cell r="E2017">
            <v>57</v>
          </cell>
          <cell r="F2017">
            <v>0</v>
          </cell>
          <cell r="G2017" t="str">
            <v>U</v>
          </cell>
          <cell r="H2017">
            <v>95</v>
          </cell>
          <cell r="I2017">
            <v>40</v>
          </cell>
          <cell r="J2017">
            <v>0</v>
          </cell>
          <cell r="K2017" t="str">
            <v>B</v>
          </cell>
          <cell r="L2017">
            <v>-6</v>
          </cell>
          <cell r="M2017">
            <v>1</v>
          </cell>
        </row>
        <row r="2018">
          <cell r="B2018" t="str">
            <v>TORJUN</v>
          </cell>
          <cell r="C2018" t="str">
            <v>INDONESIA</v>
          </cell>
          <cell r="D2018">
            <v>7</v>
          </cell>
          <cell r="E2018">
            <v>9</v>
          </cell>
          <cell r="F2018">
            <v>0</v>
          </cell>
          <cell r="G2018" t="str">
            <v>S</v>
          </cell>
          <cell r="H2018">
            <v>113</v>
          </cell>
          <cell r="I2018">
            <v>15</v>
          </cell>
          <cell r="J2018">
            <v>0</v>
          </cell>
          <cell r="K2018" t="str">
            <v>T</v>
          </cell>
          <cell r="L2018">
            <v>7</v>
          </cell>
          <cell r="M2018">
            <v>10</v>
          </cell>
        </row>
        <row r="2019">
          <cell r="B2019" t="str">
            <v>TORONTO</v>
          </cell>
          <cell r="C2019" t="str">
            <v>CANADA</v>
          </cell>
          <cell r="D2019">
            <v>43</v>
          </cell>
          <cell r="E2019">
            <v>41</v>
          </cell>
          <cell r="F2019">
            <v>0</v>
          </cell>
          <cell r="G2019" t="str">
            <v>U</v>
          </cell>
          <cell r="H2019">
            <v>79</v>
          </cell>
          <cell r="I2019">
            <v>38</v>
          </cell>
          <cell r="J2019">
            <v>0</v>
          </cell>
          <cell r="K2019" t="str">
            <v>B</v>
          </cell>
          <cell r="L2019">
            <v>-5</v>
          </cell>
          <cell r="M2019">
            <v>1</v>
          </cell>
        </row>
        <row r="2020">
          <cell r="B2020" t="str">
            <v>TORRANCE</v>
          </cell>
          <cell r="C2020" t="str">
            <v>USA (CA)</v>
          </cell>
          <cell r="D2020">
            <v>33</v>
          </cell>
          <cell r="E2020">
            <v>48</v>
          </cell>
          <cell r="F2020">
            <v>0</v>
          </cell>
          <cell r="G2020" t="str">
            <v>U</v>
          </cell>
          <cell r="H2020">
            <v>118</v>
          </cell>
          <cell r="I2020">
            <v>20</v>
          </cell>
          <cell r="J2020">
            <v>0</v>
          </cell>
          <cell r="K2020" t="str">
            <v>B</v>
          </cell>
          <cell r="L2020">
            <v>-8</v>
          </cell>
          <cell r="M2020">
            <v>1</v>
          </cell>
        </row>
        <row r="2021">
          <cell r="B2021" t="str">
            <v>TOULON</v>
          </cell>
          <cell r="C2021" t="str">
            <v>FRANCE</v>
          </cell>
          <cell r="D2021">
            <v>45</v>
          </cell>
          <cell r="E2021">
            <v>5</v>
          </cell>
          <cell r="F2021">
            <v>0</v>
          </cell>
          <cell r="G2021" t="str">
            <v>U</v>
          </cell>
          <cell r="H2021">
            <v>6</v>
          </cell>
          <cell r="I2021">
            <v>5</v>
          </cell>
          <cell r="J2021">
            <v>0</v>
          </cell>
          <cell r="K2021" t="str">
            <v>T</v>
          </cell>
          <cell r="L2021">
            <v>1</v>
          </cell>
          <cell r="M2021">
            <v>1</v>
          </cell>
        </row>
        <row r="2022">
          <cell r="B2022" t="str">
            <v>TOULOUSE</v>
          </cell>
          <cell r="C2022" t="str">
            <v>FRANCE</v>
          </cell>
          <cell r="D2022">
            <v>43</v>
          </cell>
          <cell r="E2022">
            <v>38</v>
          </cell>
          <cell r="F2022">
            <v>0</v>
          </cell>
          <cell r="G2022" t="str">
            <v>U</v>
          </cell>
          <cell r="H2022">
            <v>1</v>
          </cell>
          <cell r="I2022">
            <v>22</v>
          </cell>
          <cell r="J2022">
            <v>0</v>
          </cell>
          <cell r="K2022" t="str">
            <v>T</v>
          </cell>
          <cell r="L2022">
            <v>1</v>
          </cell>
          <cell r="M2022">
            <v>1</v>
          </cell>
        </row>
        <row r="2023">
          <cell r="B2023" t="str">
            <v>TOURS</v>
          </cell>
          <cell r="C2023" t="str">
            <v>FRANCE</v>
          </cell>
          <cell r="D2023">
            <v>47</v>
          </cell>
          <cell r="E2023">
            <v>26</v>
          </cell>
          <cell r="F2023">
            <v>0</v>
          </cell>
          <cell r="G2023" t="str">
            <v>U</v>
          </cell>
          <cell r="H2023">
            <v>0</v>
          </cell>
          <cell r="I2023">
            <v>44</v>
          </cell>
          <cell r="J2023">
            <v>0</v>
          </cell>
          <cell r="K2023" t="str">
            <v>T</v>
          </cell>
          <cell r="L2023">
            <v>1</v>
          </cell>
          <cell r="M2023">
            <v>1</v>
          </cell>
        </row>
        <row r="2024">
          <cell r="B2024" t="str">
            <v>TOWNSVILLE</v>
          </cell>
          <cell r="C2024" t="str">
            <v>AUSTRALIA</v>
          </cell>
          <cell r="D2024">
            <v>19</v>
          </cell>
          <cell r="E2024">
            <v>15</v>
          </cell>
          <cell r="F2024">
            <v>0</v>
          </cell>
          <cell r="G2024" t="str">
            <v>S</v>
          </cell>
          <cell r="H2024">
            <v>146</v>
          </cell>
          <cell r="I2024">
            <v>50</v>
          </cell>
          <cell r="J2024">
            <v>0</v>
          </cell>
          <cell r="K2024" t="str">
            <v>T</v>
          </cell>
          <cell r="L2024">
            <v>10</v>
          </cell>
          <cell r="M2024">
            <v>1</v>
          </cell>
        </row>
        <row r="2025">
          <cell r="B2025" t="str">
            <v>TOWNSVILLE</v>
          </cell>
          <cell r="C2025" t="str">
            <v>AUSTRALIA</v>
          </cell>
          <cell r="D2025">
            <v>19</v>
          </cell>
          <cell r="E2025">
            <v>15</v>
          </cell>
          <cell r="F2025">
            <v>0</v>
          </cell>
          <cell r="G2025" t="str">
            <v>S</v>
          </cell>
          <cell r="H2025">
            <v>146</v>
          </cell>
          <cell r="I2025">
            <v>45</v>
          </cell>
          <cell r="J2025">
            <v>0</v>
          </cell>
          <cell r="K2025" t="str">
            <v>T</v>
          </cell>
          <cell r="L2025">
            <v>10</v>
          </cell>
          <cell r="M2025">
            <v>1</v>
          </cell>
        </row>
        <row r="2026">
          <cell r="B2026" t="str">
            <v>TOZEUR</v>
          </cell>
          <cell r="C2026" t="str">
            <v>TUNISIA</v>
          </cell>
          <cell r="D2026">
            <v>33</v>
          </cell>
          <cell r="E2026">
            <v>56</v>
          </cell>
          <cell r="F2026">
            <v>0</v>
          </cell>
          <cell r="G2026" t="str">
            <v>U</v>
          </cell>
          <cell r="H2026">
            <v>8</v>
          </cell>
          <cell r="I2026">
            <v>6</v>
          </cell>
          <cell r="J2026">
            <v>0</v>
          </cell>
          <cell r="K2026" t="str">
            <v>T</v>
          </cell>
          <cell r="L2026">
            <v>1</v>
          </cell>
          <cell r="M2026">
            <v>1</v>
          </cell>
        </row>
        <row r="2027">
          <cell r="B2027" t="str">
            <v>TRAPANI</v>
          </cell>
          <cell r="C2027" t="str">
            <v>ITALY</v>
          </cell>
          <cell r="D2027">
            <v>37</v>
          </cell>
          <cell r="E2027">
            <v>55</v>
          </cell>
          <cell r="F2027">
            <v>0</v>
          </cell>
          <cell r="G2027" t="str">
            <v>U</v>
          </cell>
          <cell r="H2027">
            <v>12</v>
          </cell>
          <cell r="I2027">
            <v>29</v>
          </cell>
          <cell r="J2027">
            <v>0</v>
          </cell>
          <cell r="K2027" t="str">
            <v>T</v>
          </cell>
          <cell r="L2027">
            <v>1</v>
          </cell>
          <cell r="M2027">
            <v>1</v>
          </cell>
        </row>
        <row r="2028">
          <cell r="B2028" t="str">
            <v>TRAVERSE CITY</v>
          </cell>
          <cell r="C2028" t="str">
            <v>USA (MI)</v>
          </cell>
          <cell r="D2028">
            <v>44</v>
          </cell>
          <cell r="E2028">
            <v>44</v>
          </cell>
          <cell r="F2028">
            <v>0</v>
          </cell>
          <cell r="G2028" t="str">
            <v>U</v>
          </cell>
          <cell r="H2028">
            <v>85</v>
          </cell>
          <cell r="I2028">
            <v>35</v>
          </cell>
          <cell r="J2028">
            <v>0</v>
          </cell>
          <cell r="K2028" t="str">
            <v>B</v>
          </cell>
          <cell r="L2028">
            <v>-5</v>
          </cell>
          <cell r="M2028">
            <v>1</v>
          </cell>
        </row>
        <row r="2029">
          <cell r="B2029" t="str">
            <v>TREASURE CAY</v>
          </cell>
          <cell r="C2029" t="str">
            <v>BAHAMAS</v>
          </cell>
          <cell r="D2029">
            <v>26</v>
          </cell>
          <cell r="E2029">
            <v>44</v>
          </cell>
          <cell r="F2029">
            <v>0</v>
          </cell>
          <cell r="G2029" t="str">
            <v>U</v>
          </cell>
          <cell r="H2029">
            <v>77</v>
          </cell>
          <cell r="I2029">
            <v>22</v>
          </cell>
          <cell r="J2029">
            <v>0</v>
          </cell>
          <cell r="K2029" t="str">
            <v>B</v>
          </cell>
          <cell r="L2029">
            <v>7</v>
          </cell>
          <cell r="M2029">
            <v>1</v>
          </cell>
        </row>
        <row r="2030">
          <cell r="B2030" t="str">
            <v>TRELEW</v>
          </cell>
          <cell r="C2030" t="str">
            <v>ARGENTINA</v>
          </cell>
          <cell r="D2030">
            <v>43</v>
          </cell>
          <cell r="E2030">
            <v>14</v>
          </cell>
          <cell r="F2030">
            <v>0</v>
          </cell>
          <cell r="G2030" t="str">
            <v>S</v>
          </cell>
          <cell r="H2030">
            <v>65</v>
          </cell>
          <cell r="I2030">
            <v>19</v>
          </cell>
          <cell r="J2030">
            <v>0</v>
          </cell>
          <cell r="K2030" t="str">
            <v>B</v>
          </cell>
          <cell r="L2030">
            <v>-3</v>
          </cell>
          <cell r="M2030">
            <v>1</v>
          </cell>
        </row>
        <row r="2031">
          <cell r="B2031" t="str">
            <v>TRENGGALEK</v>
          </cell>
          <cell r="C2031" t="str">
            <v>INDONESIA</v>
          </cell>
          <cell r="D2031">
            <v>8</v>
          </cell>
          <cell r="E2031">
            <v>4</v>
          </cell>
          <cell r="F2031">
            <v>0</v>
          </cell>
          <cell r="G2031" t="str">
            <v>S</v>
          </cell>
          <cell r="H2031">
            <v>111</v>
          </cell>
          <cell r="I2031">
            <v>44</v>
          </cell>
          <cell r="J2031">
            <v>0</v>
          </cell>
          <cell r="K2031" t="str">
            <v>T</v>
          </cell>
          <cell r="L2031">
            <v>7</v>
          </cell>
          <cell r="M2031">
            <v>10</v>
          </cell>
        </row>
        <row r="2032">
          <cell r="B2032" t="str">
            <v>TRENTON</v>
          </cell>
          <cell r="C2032" t="str">
            <v>CANADA</v>
          </cell>
          <cell r="D2032">
            <v>44</v>
          </cell>
          <cell r="E2032">
            <v>7</v>
          </cell>
          <cell r="F2032">
            <v>0</v>
          </cell>
          <cell r="G2032" t="str">
            <v>U</v>
          </cell>
          <cell r="H2032">
            <v>77</v>
          </cell>
          <cell r="I2032">
            <v>32</v>
          </cell>
          <cell r="J2032">
            <v>0</v>
          </cell>
          <cell r="K2032" t="str">
            <v>B</v>
          </cell>
          <cell r="L2032">
            <v>-5</v>
          </cell>
          <cell r="M2032">
            <v>1</v>
          </cell>
        </row>
        <row r="2033">
          <cell r="B2033" t="str">
            <v>TRENTON</v>
          </cell>
          <cell r="C2033" t="str">
            <v>USA (NJ)</v>
          </cell>
          <cell r="D2033">
            <v>40</v>
          </cell>
          <cell r="E2033">
            <v>17</v>
          </cell>
          <cell r="F2033">
            <v>0</v>
          </cell>
          <cell r="G2033" t="str">
            <v>U</v>
          </cell>
          <cell r="H2033">
            <v>74</v>
          </cell>
          <cell r="I2033">
            <v>49</v>
          </cell>
          <cell r="J2033">
            <v>0</v>
          </cell>
          <cell r="K2033" t="str">
            <v>B</v>
          </cell>
          <cell r="L2033">
            <v>-5</v>
          </cell>
          <cell r="M2033">
            <v>1</v>
          </cell>
        </row>
        <row r="2034">
          <cell r="B2034" t="str">
            <v>TRIESTE</v>
          </cell>
          <cell r="C2034" t="str">
            <v>ITALY</v>
          </cell>
          <cell r="D2034">
            <v>45</v>
          </cell>
          <cell r="E2034">
            <v>50</v>
          </cell>
          <cell r="F2034">
            <v>0</v>
          </cell>
          <cell r="G2034" t="str">
            <v>U</v>
          </cell>
          <cell r="H2034">
            <v>13</v>
          </cell>
          <cell r="I2034">
            <v>28</v>
          </cell>
          <cell r="J2034">
            <v>0</v>
          </cell>
          <cell r="K2034" t="str">
            <v>T</v>
          </cell>
          <cell r="L2034">
            <v>1</v>
          </cell>
          <cell r="M2034">
            <v>1</v>
          </cell>
        </row>
        <row r="2035">
          <cell r="B2035" t="str">
            <v>TRINIDAD</v>
          </cell>
          <cell r="C2035" t="str">
            <v>BOLIVIA</v>
          </cell>
          <cell r="D2035">
            <v>14</v>
          </cell>
          <cell r="E2035">
            <v>41</v>
          </cell>
          <cell r="F2035">
            <v>0</v>
          </cell>
          <cell r="G2035" t="str">
            <v>S</v>
          </cell>
          <cell r="H2035">
            <v>64</v>
          </cell>
          <cell r="I2035">
            <v>50</v>
          </cell>
          <cell r="J2035">
            <v>0</v>
          </cell>
          <cell r="K2035" t="str">
            <v>B</v>
          </cell>
          <cell r="L2035">
            <v>-4</v>
          </cell>
          <cell r="M2035">
            <v>1</v>
          </cell>
        </row>
        <row r="2036">
          <cell r="B2036" t="str">
            <v>TRINIDAD</v>
          </cell>
          <cell r="C2036" t="str">
            <v>USA (CO)</v>
          </cell>
          <cell r="D2036">
            <v>37</v>
          </cell>
          <cell r="E2036">
            <v>16</v>
          </cell>
          <cell r="F2036">
            <v>0</v>
          </cell>
          <cell r="G2036" t="str">
            <v>U</v>
          </cell>
          <cell r="H2036">
            <v>104</v>
          </cell>
          <cell r="I2036">
            <v>20</v>
          </cell>
          <cell r="J2036">
            <v>0</v>
          </cell>
          <cell r="K2036" t="str">
            <v>B</v>
          </cell>
          <cell r="L2036">
            <v>-7</v>
          </cell>
          <cell r="M2036">
            <v>1</v>
          </cell>
        </row>
        <row r="2037">
          <cell r="B2037" t="str">
            <v>TRIPOLI</v>
          </cell>
          <cell r="C2037" t="str">
            <v>LIBYA</v>
          </cell>
          <cell r="D2037">
            <v>32</v>
          </cell>
          <cell r="E2037">
            <v>40</v>
          </cell>
          <cell r="F2037">
            <v>0</v>
          </cell>
          <cell r="G2037" t="str">
            <v>U</v>
          </cell>
          <cell r="H2037">
            <v>13</v>
          </cell>
          <cell r="I2037">
            <v>10</v>
          </cell>
          <cell r="J2037">
            <v>0</v>
          </cell>
          <cell r="K2037" t="str">
            <v>T</v>
          </cell>
          <cell r="L2037">
            <v>2</v>
          </cell>
          <cell r="M2037">
            <v>1</v>
          </cell>
        </row>
        <row r="2038">
          <cell r="B2038" t="str">
            <v>TRIVANDRUM</v>
          </cell>
          <cell r="C2038" t="str">
            <v>INDIA</v>
          </cell>
          <cell r="D2038">
            <v>8</v>
          </cell>
          <cell r="E2038">
            <v>29</v>
          </cell>
          <cell r="F2038">
            <v>0</v>
          </cell>
          <cell r="G2038" t="str">
            <v>U</v>
          </cell>
          <cell r="H2038">
            <v>76</v>
          </cell>
          <cell r="I2038">
            <v>55</v>
          </cell>
          <cell r="J2038">
            <v>0</v>
          </cell>
          <cell r="K2038" t="str">
            <v>T</v>
          </cell>
          <cell r="L2038">
            <v>5</v>
          </cell>
          <cell r="M2038">
            <v>1</v>
          </cell>
        </row>
        <row r="2039">
          <cell r="B2039" t="str">
            <v>TROMSO</v>
          </cell>
          <cell r="C2039" t="str">
            <v>NORWAY</v>
          </cell>
          <cell r="D2039">
            <v>69</v>
          </cell>
          <cell r="E2039">
            <v>41</v>
          </cell>
          <cell r="F2039">
            <v>0</v>
          </cell>
          <cell r="G2039" t="str">
            <v>U</v>
          </cell>
          <cell r="H2039">
            <v>18</v>
          </cell>
          <cell r="I2039">
            <v>55</v>
          </cell>
          <cell r="J2039">
            <v>0</v>
          </cell>
          <cell r="K2039" t="str">
            <v>T</v>
          </cell>
          <cell r="L2039">
            <v>1</v>
          </cell>
          <cell r="M2039">
            <v>1</v>
          </cell>
        </row>
        <row r="2040">
          <cell r="B2040" t="str">
            <v>TRONDHEIM</v>
          </cell>
          <cell r="C2040" t="str">
            <v>NORWAY</v>
          </cell>
          <cell r="D2040">
            <v>63</v>
          </cell>
          <cell r="E2040">
            <v>28</v>
          </cell>
          <cell r="F2040">
            <v>0</v>
          </cell>
          <cell r="G2040" t="str">
            <v>U</v>
          </cell>
          <cell r="H2040">
            <v>10</v>
          </cell>
          <cell r="I2040">
            <v>56</v>
          </cell>
          <cell r="J2040">
            <v>0</v>
          </cell>
          <cell r="K2040" t="str">
            <v>T</v>
          </cell>
          <cell r="L2040">
            <v>1</v>
          </cell>
          <cell r="M2040">
            <v>1</v>
          </cell>
        </row>
        <row r="2041">
          <cell r="B2041" t="str">
            <v>TROUTDALE</v>
          </cell>
          <cell r="C2041" t="str">
            <v>USA (OR)</v>
          </cell>
          <cell r="D2041">
            <v>45</v>
          </cell>
          <cell r="E2041">
            <v>33</v>
          </cell>
          <cell r="F2041">
            <v>0</v>
          </cell>
          <cell r="G2041" t="str">
            <v>U</v>
          </cell>
          <cell r="H2041">
            <v>122</v>
          </cell>
          <cell r="I2041">
            <v>24</v>
          </cell>
          <cell r="J2041">
            <v>0</v>
          </cell>
          <cell r="K2041" t="str">
            <v>B</v>
          </cell>
          <cell r="L2041">
            <v>-8</v>
          </cell>
          <cell r="M2041">
            <v>1</v>
          </cell>
        </row>
        <row r="2042">
          <cell r="B2042" t="str">
            <v>TRUJILLO</v>
          </cell>
          <cell r="C2042" t="str">
            <v>PERU</v>
          </cell>
          <cell r="D2042">
            <v>8</v>
          </cell>
          <cell r="E2042">
            <v>5</v>
          </cell>
          <cell r="F2042">
            <v>0</v>
          </cell>
          <cell r="G2042" t="str">
            <v>S</v>
          </cell>
          <cell r="H2042">
            <v>79</v>
          </cell>
          <cell r="I2042">
            <v>7</v>
          </cell>
          <cell r="J2042">
            <v>0</v>
          </cell>
          <cell r="K2042" t="str">
            <v>B</v>
          </cell>
          <cell r="L2042">
            <v>-5</v>
          </cell>
          <cell r="M2042">
            <v>1</v>
          </cell>
        </row>
        <row r="2043">
          <cell r="B2043" t="str">
            <v>TRUTH OR CONSEQ.</v>
          </cell>
          <cell r="C2043" t="str">
            <v>USA (NM)</v>
          </cell>
          <cell r="D2043">
            <v>33</v>
          </cell>
          <cell r="E2043">
            <v>14</v>
          </cell>
          <cell r="F2043">
            <v>0</v>
          </cell>
          <cell r="G2043" t="str">
            <v>U</v>
          </cell>
          <cell r="H2043">
            <v>107</v>
          </cell>
          <cell r="I2043">
            <v>16</v>
          </cell>
          <cell r="J2043">
            <v>0</v>
          </cell>
          <cell r="K2043" t="str">
            <v>B</v>
          </cell>
          <cell r="L2043">
            <v>-7</v>
          </cell>
          <cell r="M2043">
            <v>1</v>
          </cell>
        </row>
        <row r="2044">
          <cell r="B2044" t="str">
            <v>TUBAN</v>
          </cell>
          <cell r="C2044" t="str">
            <v>INDONESIA</v>
          </cell>
          <cell r="D2044">
            <v>6</v>
          </cell>
          <cell r="E2044">
            <v>56</v>
          </cell>
          <cell r="F2044">
            <v>0</v>
          </cell>
          <cell r="G2044" t="str">
            <v>S</v>
          </cell>
          <cell r="H2044">
            <v>112</v>
          </cell>
          <cell r="I2044">
            <v>4</v>
          </cell>
          <cell r="J2044">
            <v>0</v>
          </cell>
          <cell r="K2044" t="str">
            <v>T</v>
          </cell>
          <cell r="L2044">
            <v>7</v>
          </cell>
          <cell r="M2044">
            <v>10</v>
          </cell>
        </row>
        <row r="2045">
          <cell r="B2045" t="str">
            <v>TUCSON</v>
          </cell>
          <cell r="C2045" t="str">
            <v>USA (AZ)</v>
          </cell>
          <cell r="D2045">
            <v>32</v>
          </cell>
          <cell r="E2045">
            <v>7</v>
          </cell>
          <cell r="F2045">
            <v>0</v>
          </cell>
          <cell r="G2045" t="str">
            <v>U</v>
          </cell>
          <cell r="H2045">
            <v>110</v>
          </cell>
          <cell r="I2045">
            <v>56</v>
          </cell>
          <cell r="J2045">
            <v>0</v>
          </cell>
          <cell r="K2045" t="str">
            <v>B</v>
          </cell>
          <cell r="L2045">
            <v>-7</v>
          </cell>
          <cell r="M2045">
            <v>1</v>
          </cell>
        </row>
        <row r="2046">
          <cell r="B2046" t="str">
            <v>TUCUMAN</v>
          </cell>
          <cell r="C2046" t="str">
            <v>ARGENTINA</v>
          </cell>
          <cell r="D2046">
            <v>26</v>
          </cell>
          <cell r="E2046">
            <v>50</v>
          </cell>
          <cell r="F2046">
            <v>0</v>
          </cell>
          <cell r="G2046" t="str">
            <v>S</v>
          </cell>
          <cell r="H2046">
            <v>65</v>
          </cell>
          <cell r="I2046">
            <v>12</v>
          </cell>
          <cell r="J2046">
            <v>0</v>
          </cell>
          <cell r="K2046" t="str">
            <v>B</v>
          </cell>
          <cell r="L2046">
            <v>-3</v>
          </cell>
          <cell r="M2046">
            <v>1</v>
          </cell>
        </row>
        <row r="2047">
          <cell r="B2047" t="str">
            <v>TUCUMCARI</v>
          </cell>
          <cell r="C2047" t="str">
            <v>USA (NM)</v>
          </cell>
          <cell r="D2047">
            <v>35</v>
          </cell>
          <cell r="E2047">
            <v>11</v>
          </cell>
          <cell r="F2047">
            <v>0</v>
          </cell>
          <cell r="G2047" t="str">
            <v>U</v>
          </cell>
          <cell r="H2047">
            <v>103</v>
          </cell>
          <cell r="I2047">
            <v>36</v>
          </cell>
          <cell r="J2047">
            <v>0</v>
          </cell>
          <cell r="K2047" t="str">
            <v>B</v>
          </cell>
          <cell r="L2047">
            <v>-7</v>
          </cell>
          <cell r="M2047">
            <v>1</v>
          </cell>
        </row>
        <row r="2048">
          <cell r="B2048" t="str">
            <v>TUCURUI</v>
          </cell>
          <cell r="C2048" t="str">
            <v>BRAZIL</v>
          </cell>
          <cell r="D2048">
            <v>3</v>
          </cell>
          <cell r="E2048">
            <v>46</v>
          </cell>
          <cell r="F2048">
            <v>0</v>
          </cell>
          <cell r="G2048" t="str">
            <v>S</v>
          </cell>
          <cell r="H2048">
            <v>49</v>
          </cell>
          <cell r="I2048">
            <v>43</v>
          </cell>
          <cell r="J2048">
            <v>0</v>
          </cell>
          <cell r="K2048" t="str">
            <v>B</v>
          </cell>
          <cell r="L2048">
            <v>-3</v>
          </cell>
          <cell r="M2048">
            <v>1</v>
          </cell>
        </row>
        <row r="2049">
          <cell r="B2049" t="str">
            <v>TULCEA</v>
          </cell>
          <cell r="C2049" t="str">
            <v>ROMANIA</v>
          </cell>
          <cell r="D2049">
            <v>45</v>
          </cell>
          <cell r="E2049">
            <v>10</v>
          </cell>
          <cell r="F2049">
            <v>0</v>
          </cell>
          <cell r="G2049" t="str">
            <v>U</v>
          </cell>
          <cell r="H2049">
            <v>28</v>
          </cell>
          <cell r="I2049">
            <v>48</v>
          </cell>
          <cell r="J2049">
            <v>0</v>
          </cell>
          <cell r="K2049" t="str">
            <v>T</v>
          </cell>
          <cell r="L2049">
            <v>2</v>
          </cell>
          <cell r="M2049">
            <v>1</v>
          </cell>
        </row>
        <row r="2050">
          <cell r="B2050" t="str">
            <v>TULLAHOMA</v>
          </cell>
          <cell r="C2050" t="str">
            <v>USA (TN)</v>
          </cell>
          <cell r="D2050">
            <v>35</v>
          </cell>
          <cell r="E2050">
            <v>23</v>
          </cell>
          <cell r="F2050">
            <v>0</v>
          </cell>
          <cell r="G2050" t="str">
            <v>U</v>
          </cell>
          <cell r="H2050">
            <v>86</v>
          </cell>
          <cell r="I2050">
            <v>15</v>
          </cell>
          <cell r="J2050">
            <v>0</v>
          </cell>
          <cell r="K2050" t="str">
            <v>B</v>
          </cell>
          <cell r="L2050">
            <v>-6</v>
          </cell>
          <cell r="M2050">
            <v>1</v>
          </cell>
        </row>
        <row r="2051">
          <cell r="B2051" t="str">
            <v>TULSA</v>
          </cell>
          <cell r="C2051" t="str">
            <v>USA (OK)</v>
          </cell>
          <cell r="D2051">
            <v>36</v>
          </cell>
          <cell r="E2051">
            <v>12</v>
          </cell>
          <cell r="F2051">
            <v>0</v>
          </cell>
          <cell r="G2051" t="str">
            <v>U</v>
          </cell>
          <cell r="H2051">
            <v>95</v>
          </cell>
          <cell r="I2051">
            <v>53</v>
          </cell>
          <cell r="J2051">
            <v>0</v>
          </cell>
          <cell r="K2051" t="str">
            <v>B</v>
          </cell>
          <cell r="L2051">
            <v>-6</v>
          </cell>
          <cell r="M2051">
            <v>1</v>
          </cell>
        </row>
        <row r="2052">
          <cell r="B2052" t="str">
            <v>TULUNGAGUNG</v>
          </cell>
          <cell r="C2052" t="str">
            <v>INDONESIA</v>
          </cell>
          <cell r="D2052">
            <v>8</v>
          </cell>
          <cell r="E2052">
            <v>5</v>
          </cell>
          <cell r="F2052">
            <v>0</v>
          </cell>
          <cell r="G2052" t="str">
            <v>S</v>
          </cell>
          <cell r="H2052">
            <v>111</v>
          </cell>
          <cell r="I2052">
            <v>54</v>
          </cell>
          <cell r="J2052">
            <v>0</v>
          </cell>
          <cell r="K2052" t="str">
            <v>T</v>
          </cell>
          <cell r="L2052">
            <v>7</v>
          </cell>
          <cell r="M2052">
            <v>10</v>
          </cell>
        </row>
        <row r="2053">
          <cell r="B2053" t="str">
            <v>TUNIS</v>
          </cell>
          <cell r="C2053" t="str">
            <v>TUNISIA</v>
          </cell>
          <cell r="D2053">
            <v>36</v>
          </cell>
          <cell r="E2053">
            <v>51</v>
          </cell>
          <cell r="F2053">
            <v>0</v>
          </cell>
          <cell r="G2053" t="str">
            <v>U</v>
          </cell>
          <cell r="H2053">
            <v>10</v>
          </cell>
          <cell r="I2053">
            <v>14</v>
          </cell>
          <cell r="J2053">
            <v>0</v>
          </cell>
          <cell r="K2053" t="str">
            <v>T</v>
          </cell>
          <cell r="L2053">
            <v>1</v>
          </cell>
          <cell r="M2053">
            <v>1</v>
          </cell>
        </row>
        <row r="2054">
          <cell r="B2054" t="str">
            <v>TUPELO</v>
          </cell>
          <cell r="C2054" t="str">
            <v>USA (MS)</v>
          </cell>
          <cell r="D2054">
            <v>34</v>
          </cell>
          <cell r="E2054">
            <v>16</v>
          </cell>
          <cell r="F2054">
            <v>0</v>
          </cell>
          <cell r="G2054" t="str">
            <v>U</v>
          </cell>
          <cell r="H2054">
            <v>88</v>
          </cell>
          <cell r="I2054">
            <v>46</v>
          </cell>
          <cell r="J2054">
            <v>0</v>
          </cell>
          <cell r="K2054" t="str">
            <v>B</v>
          </cell>
          <cell r="L2054">
            <v>-6</v>
          </cell>
          <cell r="M2054">
            <v>1</v>
          </cell>
        </row>
        <row r="2055">
          <cell r="B2055" t="str">
            <v>TURAIF</v>
          </cell>
          <cell r="C2055" t="str">
            <v>SAUDI ARABIA</v>
          </cell>
          <cell r="D2055">
            <v>31</v>
          </cell>
          <cell r="E2055">
            <v>42</v>
          </cell>
          <cell r="F2055">
            <v>0</v>
          </cell>
          <cell r="G2055" t="str">
            <v>U</v>
          </cell>
          <cell r="H2055">
            <v>38</v>
          </cell>
          <cell r="I2055">
            <v>44</v>
          </cell>
          <cell r="J2055">
            <v>0</v>
          </cell>
          <cell r="K2055" t="str">
            <v>T</v>
          </cell>
          <cell r="L2055">
            <v>3</v>
          </cell>
          <cell r="M2055">
            <v>1</v>
          </cell>
        </row>
        <row r="2056">
          <cell r="B2056" t="str">
            <v>TURIN</v>
          </cell>
          <cell r="C2056" t="str">
            <v>ITALY</v>
          </cell>
          <cell r="D2056">
            <v>45</v>
          </cell>
          <cell r="E2056">
            <v>12</v>
          </cell>
          <cell r="F2056">
            <v>0</v>
          </cell>
          <cell r="G2056" t="str">
            <v>U</v>
          </cell>
          <cell r="H2056">
            <v>7</v>
          </cell>
          <cell r="I2056">
            <v>39</v>
          </cell>
          <cell r="J2056">
            <v>0</v>
          </cell>
          <cell r="K2056" t="str">
            <v>T</v>
          </cell>
          <cell r="L2056">
            <v>1</v>
          </cell>
          <cell r="M2056">
            <v>1</v>
          </cell>
        </row>
        <row r="2057">
          <cell r="B2057" t="str">
            <v>TURKU</v>
          </cell>
          <cell r="C2057" t="str">
            <v>FINLAND</v>
          </cell>
          <cell r="D2057">
            <v>60</v>
          </cell>
          <cell r="E2057">
            <v>31</v>
          </cell>
          <cell r="F2057">
            <v>0</v>
          </cell>
          <cell r="G2057" t="str">
            <v>U</v>
          </cell>
          <cell r="H2057">
            <v>22</v>
          </cell>
          <cell r="I2057">
            <v>16</v>
          </cell>
          <cell r="J2057">
            <v>0</v>
          </cell>
          <cell r="K2057" t="str">
            <v>T</v>
          </cell>
          <cell r="L2057">
            <v>2</v>
          </cell>
          <cell r="M2057">
            <v>1</v>
          </cell>
        </row>
        <row r="2058">
          <cell r="B2058" t="str">
            <v>TUSCALOOSA</v>
          </cell>
          <cell r="C2058" t="str">
            <v>USA (AL)</v>
          </cell>
          <cell r="D2058">
            <v>33</v>
          </cell>
          <cell r="E2058">
            <v>13</v>
          </cell>
          <cell r="F2058">
            <v>0</v>
          </cell>
          <cell r="G2058" t="str">
            <v>U</v>
          </cell>
          <cell r="H2058">
            <v>87</v>
          </cell>
          <cell r="I2058">
            <v>37</v>
          </cell>
          <cell r="J2058">
            <v>0</v>
          </cell>
          <cell r="K2058" t="str">
            <v>B</v>
          </cell>
          <cell r="L2058">
            <v>-6</v>
          </cell>
          <cell r="M2058">
            <v>1</v>
          </cell>
        </row>
        <row r="2059">
          <cell r="B2059" t="str">
            <v>TWIN FALLS</v>
          </cell>
          <cell r="C2059" t="str">
            <v>USA (ID)</v>
          </cell>
          <cell r="D2059">
            <v>42</v>
          </cell>
          <cell r="E2059">
            <v>29</v>
          </cell>
          <cell r="F2059">
            <v>0</v>
          </cell>
          <cell r="G2059" t="str">
            <v>U</v>
          </cell>
          <cell r="H2059">
            <v>114</v>
          </cell>
          <cell r="I2059">
            <v>29</v>
          </cell>
          <cell r="J2059">
            <v>0</v>
          </cell>
          <cell r="K2059" t="str">
            <v>B</v>
          </cell>
          <cell r="L2059">
            <v>-7</v>
          </cell>
          <cell r="M2059">
            <v>1</v>
          </cell>
        </row>
        <row r="2060">
          <cell r="B2060" t="str">
            <v>TYLER</v>
          </cell>
          <cell r="C2060" t="str">
            <v>USA (TX)</v>
          </cell>
          <cell r="D2060">
            <v>32</v>
          </cell>
          <cell r="E2060">
            <v>21</v>
          </cell>
          <cell r="F2060">
            <v>0</v>
          </cell>
          <cell r="G2060" t="str">
            <v>U</v>
          </cell>
          <cell r="H2060">
            <v>95</v>
          </cell>
          <cell r="I2060">
            <v>24</v>
          </cell>
          <cell r="J2060">
            <v>0</v>
          </cell>
          <cell r="K2060" t="str">
            <v>B</v>
          </cell>
          <cell r="L2060">
            <v>-6</v>
          </cell>
          <cell r="M2060">
            <v>1</v>
          </cell>
        </row>
        <row r="2061">
          <cell r="B2061" t="str">
            <v>UBE</v>
          </cell>
          <cell r="C2061" t="str">
            <v>JAPAN</v>
          </cell>
          <cell r="D2061">
            <v>33</v>
          </cell>
          <cell r="E2061">
            <v>56</v>
          </cell>
          <cell r="F2061">
            <v>0</v>
          </cell>
          <cell r="G2061" t="str">
            <v>U</v>
          </cell>
          <cell r="H2061">
            <v>131</v>
          </cell>
          <cell r="I2061">
            <v>16</v>
          </cell>
          <cell r="J2061">
            <v>0</v>
          </cell>
          <cell r="K2061" t="str">
            <v>T</v>
          </cell>
          <cell r="L2061">
            <v>9</v>
          </cell>
          <cell r="M2061">
            <v>1</v>
          </cell>
        </row>
        <row r="2062">
          <cell r="B2062" t="str">
            <v>UDON THANI</v>
          </cell>
          <cell r="C2062" t="str">
            <v>THAILAND</v>
          </cell>
          <cell r="D2062">
            <v>17</v>
          </cell>
          <cell r="E2062">
            <v>23</v>
          </cell>
          <cell r="F2062">
            <v>0</v>
          </cell>
          <cell r="G2062" t="str">
            <v>U</v>
          </cell>
          <cell r="H2062">
            <v>102</v>
          </cell>
          <cell r="I2062">
            <v>48</v>
          </cell>
          <cell r="J2062">
            <v>0</v>
          </cell>
          <cell r="K2062" t="str">
            <v>T</v>
          </cell>
          <cell r="L2062">
            <v>7</v>
          </cell>
          <cell r="M2062">
            <v>1</v>
          </cell>
        </row>
        <row r="2063">
          <cell r="B2063" t="str">
            <v>UGAYLAH</v>
          </cell>
          <cell r="C2063" t="str">
            <v>SAUDI ARABIA</v>
          </cell>
          <cell r="D2063">
            <v>31</v>
          </cell>
          <cell r="E2063">
            <v>2</v>
          </cell>
          <cell r="F2063">
            <v>0</v>
          </cell>
          <cell r="G2063" t="str">
            <v>U</v>
          </cell>
          <cell r="H2063">
            <v>37</v>
          </cell>
          <cell r="I2063">
            <v>21</v>
          </cell>
          <cell r="J2063">
            <v>0</v>
          </cell>
          <cell r="K2063" t="str">
            <v>T</v>
          </cell>
          <cell r="L2063">
            <v>3</v>
          </cell>
          <cell r="M2063">
            <v>1</v>
          </cell>
        </row>
        <row r="2064">
          <cell r="B2064" t="str">
            <v>UJUNG KULON</v>
          </cell>
          <cell r="C2064" t="str">
            <v>INDONESIA</v>
          </cell>
          <cell r="D2064">
            <v>6</v>
          </cell>
          <cell r="E2064">
            <v>45</v>
          </cell>
          <cell r="F2064">
            <v>0</v>
          </cell>
          <cell r="G2064" t="str">
            <v>S</v>
          </cell>
          <cell r="H2064">
            <v>105</v>
          </cell>
          <cell r="I2064">
            <v>20</v>
          </cell>
          <cell r="J2064">
            <v>0</v>
          </cell>
          <cell r="K2064" t="str">
            <v>T</v>
          </cell>
          <cell r="L2064">
            <v>7</v>
          </cell>
          <cell r="M2064">
            <v>10</v>
          </cell>
        </row>
        <row r="2065">
          <cell r="B2065" t="str">
            <v>UJUNG PANDAN</v>
          </cell>
          <cell r="C2065" t="str">
            <v>INDONESIA</v>
          </cell>
          <cell r="D2065">
            <v>5</v>
          </cell>
          <cell r="E2065">
            <v>8</v>
          </cell>
          <cell r="F2065">
            <v>0</v>
          </cell>
          <cell r="G2065" t="str">
            <v>S</v>
          </cell>
          <cell r="H2065">
            <v>119</v>
          </cell>
          <cell r="I2065">
            <v>27</v>
          </cell>
          <cell r="J2065">
            <v>0</v>
          </cell>
          <cell r="K2065" t="str">
            <v>T</v>
          </cell>
          <cell r="L2065">
            <v>8</v>
          </cell>
          <cell r="M2065">
            <v>10</v>
          </cell>
        </row>
        <row r="2066">
          <cell r="B2066" t="str">
            <v>UJUNG PANGKAH</v>
          </cell>
          <cell r="C2066" t="str">
            <v>INDONESIA</v>
          </cell>
          <cell r="D2066">
            <v>6</v>
          </cell>
          <cell r="E2066">
            <v>54</v>
          </cell>
          <cell r="F2066">
            <v>0</v>
          </cell>
          <cell r="G2066" t="str">
            <v>S</v>
          </cell>
          <cell r="H2066">
            <v>112</v>
          </cell>
          <cell r="I2066">
            <v>36</v>
          </cell>
          <cell r="J2066">
            <v>0</v>
          </cell>
          <cell r="K2066" t="str">
            <v>T</v>
          </cell>
          <cell r="L2066">
            <v>7</v>
          </cell>
          <cell r="M2066">
            <v>10</v>
          </cell>
        </row>
        <row r="2067">
          <cell r="B2067" t="str">
            <v>UJUNG PANGKAH MASJID</v>
          </cell>
          <cell r="C2067" t="str">
            <v>INDONESIA</v>
          </cell>
          <cell r="D2067">
            <v>6</v>
          </cell>
          <cell r="E2067">
            <v>54</v>
          </cell>
          <cell r="F2067">
            <v>41.42</v>
          </cell>
          <cell r="G2067" t="str">
            <v>S</v>
          </cell>
          <cell r="H2067">
            <v>112</v>
          </cell>
          <cell r="I2067">
            <v>31</v>
          </cell>
          <cell r="J2067">
            <v>52.34</v>
          </cell>
          <cell r="K2067" t="str">
            <v>T</v>
          </cell>
          <cell r="L2067">
            <v>7</v>
          </cell>
          <cell r="M2067">
            <v>10</v>
          </cell>
        </row>
        <row r="2068">
          <cell r="B2068" t="str">
            <v>UJUNG_PANDANG</v>
          </cell>
          <cell r="C2068" t="str">
            <v>INDONESIA</v>
          </cell>
          <cell r="D2068">
            <v>5</v>
          </cell>
          <cell r="E2068">
            <v>9</v>
          </cell>
          <cell r="F2068">
            <v>0</v>
          </cell>
          <cell r="G2068" t="str">
            <v>S</v>
          </cell>
          <cell r="H2068">
            <v>119</v>
          </cell>
          <cell r="I2068">
            <v>28</v>
          </cell>
          <cell r="J2068">
            <v>0</v>
          </cell>
          <cell r="K2068" t="str">
            <v>T</v>
          </cell>
          <cell r="L2068">
            <v>8</v>
          </cell>
          <cell r="M2068">
            <v>10</v>
          </cell>
        </row>
        <row r="2069">
          <cell r="B2069" t="str">
            <v>UKIAH</v>
          </cell>
          <cell r="C2069" t="str">
            <v>USA (CA)</v>
          </cell>
          <cell r="D2069">
            <v>39</v>
          </cell>
          <cell r="E2069">
            <v>8</v>
          </cell>
          <cell r="F2069">
            <v>0</v>
          </cell>
          <cell r="G2069" t="str">
            <v>U</v>
          </cell>
          <cell r="H2069">
            <v>123</v>
          </cell>
          <cell r="I2069">
            <v>12</v>
          </cell>
          <cell r="J2069">
            <v>0</v>
          </cell>
          <cell r="K2069" t="str">
            <v>B</v>
          </cell>
          <cell r="L2069">
            <v>-8</v>
          </cell>
          <cell r="M2069">
            <v>1</v>
          </cell>
        </row>
        <row r="2070">
          <cell r="B2070" t="str">
            <v>UM AL-KHASHAB</v>
          </cell>
          <cell r="C2070" t="str">
            <v>SAUDI ARABIA</v>
          </cell>
          <cell r="D2070">
            <v>17</v>
          </cell>
          <cell r="E2070">
            <v>23</v>
          </cell>
          <cell r="F2070">
            <v>0</v>
          </cell>
          <cell r="G2070" t="str">
            <v>U</v>
          </cell>
          <cell r="H2070">
            <v>42</v>
          </cell>
          <cell r="I2070">
            <v>32</v>
          </cell>
          <cell r="J2070">
            <v>0</v>
          </cell>
          <cell r="K2070" t="str">
            <v>T</v>
          </cell>
          <cell r="L2070">
            <v>3</v>
          </cell>
          <cell r="M2070">
            <v>1</v>
          </cell>
        </row>
        <row r="2071">
          <cell r="B2071" t="str">
            <v>UMEA</v>
          </cell>
          <cell r="C2071" t="str">
            <v>SWEDEN</v>
          </cell>
          <cell r="D2071">
            <v>63</v>
          </cell>
          <cell r="E2071">
            <v>48</v>
          </cell>
          <cell r="F2071">
            <v>0</v>
          </cell>
          <cell r="G2071" t="str">
            <v>U</v>
          </cell>
          <cell r="H2071">
            <v>20</v>
          </cell>
          <cell r="I2071">
            <v>17</v>
          </cell>
          <cell r="J2071">
            <v>0</v>
          </cell>
          <cell r="K2071" t="str">
            <v>T</v>
          </cell>
          <cell r="L2071">
            <v>1</v>
          </cell>
          <cell r="M2071">
            <v>1</v>
          </cell>
        </row>
        <row r="2072">
          <cell r="B2072" t="str">
            <v>UMLAJ</v>
          </cell>
          <cell r="C2072" t="str">
            <v>SAUDI ARABIA</v>
          </cell>
          <cell r="D2072">
            <v>25</v>
          </cell>
          <cell r="E2072">
            <v>2</v>
          </cell>
          <cell r="F2072">
            <v>0</v>
          </cell>
          <cell r="G2072" t="str">
            <v>U</v>
          </cell>
          <cell r="H2072">
            <v>37</v>
          </cell>
          <cell r="I2072">
            <v>16</v>
          </cell>
          <cell r="J2072">
            <v>0</v>
          </cell>
          <cell r="K2072" t="str">
            <v>T</v>
          </cell>
          <cell r="L2072">
            <v>3</v>
          </cell>
          <cell r="M2072">
            <v>1</v>
          </cell>
        </row>
        <row r="2073">
          <cell r="B2073" t="str">
            <v>UNAYZAH</v>
          </cell>
          <cell r="C2073" t="str">
            <v>SAUDI ARABIA</v>
          </cell>
          <cell r="D2073">
            <v>26</v>
          </cell>
          <cell r="E2073">
            <v>5</v>
          </cell>
          <cell r="F2073">
            <v>0</v>
          </cell>
          <cell r="G2073" t="str">
            <v>U</v>
          </cell>
          <cell r="H2073">
            <v>43</v>
          </cell>
          <cell r="I2073">
            <v>59</v>
          </cell>
          <cell r="J2073">
            <v>0</v>
          </cell>
          <cell r="K2073" t="str">
            <v>T</v>
          </cell>
          <cell r="L2073">
            <v>3</v>
          </cell>
          <cell r="M2073">
            <v>1</v>
          </cell>
        </row>
        <row r="2074">
          <cell r="B2074" t="str">
            <v>UNIVERSITY</v>
          </cell>
          <cell r="C2074" t="str">
            <v>USA (MS)</v>
          </cell>
          <cell r="D2074">
            <v>34</v>
          </cell>
          <cell r="E2074">
            <v>23</v>
          </cell>
          <cell r="F2074">
            <v>0</v>
          </cell>
          <cell r="G2074" t="str">
            <v>U</v>
          </cell>
          <cell r="H2074">
            <v>89</v>
          </cell>
          <cell r="I2074">
            <v>32</v>
          </cell>
          <cell r="J2074">
            <v>0</v>
          </cell>
          <cell r="K2074" t="str">
            <v>B</v>
          </cell>
          <cell r="L2074">
            <v>-6</v>
          </cell>
          <cell r="M2074">
            <v>1</v>
          </cell>
        </row>
        <row r="2075">
          <cell r="B2075" t="str">
            <v>UPINGTON</v>
          </cell>
          <cell r="C2075" t="str">
            <v>SOUTH AFRICA</v>
          </cell>
          <cell r="D2075">
            <v>28</v>
          </cell>
          <cell r="E2075">
            <v>24</v>
          </cell>
          <cell r="F2075">
            <v>0</v>
          </cell>
          <cell r="G2075" t="str">
            <v>S</v>
          </cell>
          <cell r="H2075">
            <v>21</v>
          </cell>
          <cell r="I2075">
            <v>15</v>
          </cell>
          <cell r="J2075">
            <v>0</v>
          </cell>
          <cell r="K2075" t="str">
            <v>T</v>
          </cell>
          <cell r="L2075">
            <v>2</v>
          </cell>
          <cell r="M2075">
            <v>1</v>
          </cell>
        </row>
        <row r="2076">
          <cell r="B2076" t="str">
            <v>UPPER HEYFORD</v>
          </cell>
          <cell r="C2076" t="str">
            <v>UK</v>
          </cell>
          <cell r="D2076">
            <v>51</v>
          </cell>
          <cell r="E2076">
            <v>56</v>
          </cell>
          <cell r="F2076">
            <v>0</v>
          </cell>
          <cell r="G2076" t="str">
            <v>U</v>
          </cell>
          <cell r="H2076">
            <v>1</v>
          </cell>
          <cell r="I2076">
            <v>15</v>
          </cell>
          <cell r="J2076">
            <v>0</v>
          </cell>
          <cell r="K2076" t="str">
            <v>B</v>
          </cell>
          <cell r="L2076">
            <v>0</v>
          </cell>
          <cell r="M2076">
            <v>1</v>
          </cell>
        </row>
        <row r="2077">
          <cell r="B2077" t="str">
            <v>UTAPAO</v>
          </cell>
          <cell r="C2077" t="str">
            <v>THAILAND</v>
          </cell>
          <cell r="D2077">
            <v>12</v>
          </cell>
          <cell r="E2077">
            <v>41</v>
          </cell>
          <cell r="F2077">
            <v>0</v>
          </cell>
          <cell r="G2077" t="str">
            <v>U</v>
          </cell>
          <cell r="H2077">
            <v>101</v>
          </cell>
          <cell r="I2077">
            <v>1</v>
          </cell>
          <cell r="J2077">
            <v>0</v>
          </cell>
          <cell r="K2077" t="str">
            <v>T</v>
          </cell>
          <cell r="L2077">
            <v>7</v>
          </cell>
          <cell r="M2077">
            <v>1</v>
          </cell>
        </row>
        <row r="2078">
          <cell r="B2078" t="str">
            <v>UTICA</v>
          </cell>
          <cell r="C2078" t="str">
            <v>USA (NY)</v>
          </cell>
          <cell r="D2078">
            <v>43</v>
          </cell>
          <cell r="E2078">
            <v>8</v>
          </cell>
          <cell r="F2078">
            <v>0</v>
          </cell>
          <cell r="G2078" t="str">
            <v>U</v>
          </cell>
          <cell r="H2078">
            <v>75</v>
          </cell>
          <cell r="I2078">
            <v>23</v>
          </cell>
          <cell r="J2078">
            <v>0</v>
          </cell>
          <cell r="K2078" t="str">
            <v>B</v>
          </cell>
          <cell r="L2078">
            <v>-5</v>
          </cell>
          <cell r="M2078">
            <v>1</v>
          </cell>
        </row>
        <row r="2079">
          <cell r="B2079" t="str">
            <v>UTRECHT</v>
          </cell>
          <cell r="C2079" t="str">
            <v>NETHERLANDS</v>
          </cell>
          <cell r="D2079">
            <v>52</v>
          </cell>
          <cell r="E2079">
            <v>6</v>
          </cell>
          <cell r="F2079">
            <v>0</v>
          </cell>
          <cell r="G2079" t="str">
            <v>U</v>
          </cell>
          <cell r="H2079">
            <v>5</v>
          </cell>
          <cell r="I2079">
            <v>7</v>
          </cell>
          <cell r="J2079">
            <v>0</v>
          </cell>
          <cell r="K2079" t="str">
            <v>T</v>
          </cell>
          <cell r="L2079">
            <v>1</v>
          </cell>
          <cell r="M2079">
            <v>1</v>
          </cell>
        </row>
        <row r="2080">
          <cell r="B2080" t="str">
            <v>VAASA</v>
          </cell>
          <cell r="C2080" t="str">
            <v>FINLAND</v>
          </cell>
          <cell r="D2080">
            <v>63</v>
          </cell>
          <cell r="E2080">
            <v>3</v>
          </cell>
          <cell r="F2080">
            <v>0</v>
          </cell>
          <cell r="G2080" t="str">
            <v>U</v>
          </cell>
          <cell r="H2080">
            <v>21</v>
          </cell>
          <cell r="I2080">
            <v>46</v>
          </cell>
          <cell r="J2080">
            <v>0</v>
          </cell>
          <cell r="K2080" t="str">
            <v>T</v>
          </cell>
          <cell r="L2080">
            <v>2</v>
          </cell>
          <cell r="M2080">
            <v>1</v>
          </cell>
        </row>
        <row r="2081">
          <cell r="B2081" t="str">
            <v>VADODARA</v>
          </cell>
          <cell r="C2081" t="str">
            <v>INDIA</v>
          </cell>
          <cell r="D2081">
            <v>22</v>
          </cell>
          <cell r="E2081">
            <v>20</v>
          </cell>
          <cell r="F2081">
            <v>0</v>
          </cell>
          <cell r="G2081" t="str">
            <v>U</v>
          </cell>
          <cell r="H2081">
            <v>73</v>
          </cell>
          <cell r="I2081">
            <v>13</v>
          </cell>
          <cell r="J2081">
            <v>0</v>
          </cell>
          <cell r="K2081" t="str">
            <v>T</v>
          </cell>
          <cell r="L2081">
            <v>5</v>
          </cell>
          <cell r="M2081">
            <v>1</v>
          </cell>
        </row>
        <row r="2082">
          <cell r="B2082" t="str">
            <v>VALDEZ</v>
          </cell>
          <cell r="C2082" t="str">
            <v>USA (AK)</v>
          </cell>
          <cell r="D2082">
            <v>61</v>
          </cell>
          <cell r="E2082">
            <v>8</v>
          </cell>
          <cell r="F2082">
            <v>0</v>
          </cell>
          <cell r="G2082" t="str">
            <v>U</v>
          </cell>
          <cell r="H2082">
            <v>146</v>
          </cell>
          <cell r="I2082">
            <v>14</v>
          </cell>
          <cell r="J2082">
            <v>0</v>
          </cell>
          <cell r="K2082" t="str">
            <v>B</v>
          </cell>
          <cell r="L2082">
            <v>-9</v>
          </cell>
          <cell r="M2082">
            <v>1</v>
          </cell>
        </row>
        <row r="2083">
          <cell r="B2083" t="str">
            <v>VALDOSTA</v>
          </cell>
          <cell r="C2083" t="str">
            <v>USA (GA)</v>
          </cell>
          <cell r="D2083">
            <v>30</v>
          </cell>
          <cell r="E2083">
            <v>47</v>
          </cell>
          <cell r="F2083">
            <v>0</v>
          </cell>
          <cell r="G2083" t="str">
            <v>U</v>
          </cell>
          <cell r="H2083">
            <v>83</v>
          </cell>
          <cell r="I2083">
            <v>17</v>
          </cell>
          <cell r="J2083">
            <v>0</v>
          </cell>
          <cell r="K2083" t="str">
            <v>B</v>
          </cell>
          <cell r="L2083">
            <v>-5</v>
          </cell>
          <cell r="M2083">
            <v>1</v>
          </cell>
        </row>
        <row r="2084">
          <cell r="B2084" t="str">
            <v>VALENCE</v>
          </cell>
          <cell r="C2084" t="str">
            <v>FRANCE</v>
          </cell>
          <cell r="D2084">
            <v>44</v>
          </cell>
          <cell r="E2084">
            <v>55</v>
          </cell>
          <cell r="F2084">
            <v>0</v>
          </cell>
          <cell r="G2084" t="str">
            <v>U</v>
          </cell>
          <cell r="H2084">
            <v>4</v>
          </cell>
          <cell r="I2084">
            <v>58</v>
          </cell>
          <cell r="J2084">
            <v>0</v>
          </cell>
          <cell r="K2084" t="str">
            <v>T</v>
          </cell>
          <cell r="L2084">
            <v>1</v>
          </cell>
          <cell r="M2084">
            <v>1</v>
          </cell>
        </row>
        <row r="2085">
          <cell r="B2085" t="str">
            <v>VALENCIA</v>
          </cell>
          <cell r="C2085" t="str">
            <v>SPAIN</v>
          </cell>
          <cell r="D2085">
            <v>39</v>
          </cell>
          <cell r="E2085">
            <v>29</v>
          </cell>
          <cell r="F2085">
            <v>0</v>
          </cell>
          <cell r="G2085" t="str">
            <v>U</v>
          </cell>
          <cell r="H2085">
            <v>0</v>
          </cell>
          <cell r="I2085">
            <v>29</v>
          </cell>
          <cell r="J2085">
            <v>0</v>
          </cell>
          <cell r="K2085" t="str">
            <v>B</v>
          </cell>
          <cell r="L2085">
            <v>1</v>
          </cell>
          <cell r="M2085">
            <v>1</v>
          </cell>
        </row>
        <row r="2086">
          <cell r="B2086" t="str">
            <v>VALENTINE</v>
          </cell>
          <cell r="C2086" t="str">
            <v>USA (NE)</v>
          </cell>
          <cell r="D2086">
            <v>42</v>
          </cell>
          <cell r="E2086">
            <v>51</v>
          </cell>
          <cell r="F2086">
            <v>0</v>
          </cell>
          <cell r="G2086" t="str">
            <v>U</v>
          </cell>
          <cell r="H2086">
            <v>100</v>
          </cell>
          <cell r="I2086">
            <v>33</v>
          </cell>
          <cell r="J2086">
            <v>0</v>
          </cell>
          <cell r="K2086" t="str">
            <v>B</v>
          </cell>
          <cell r="L2086">
            <v>-6</v>
          </cell>
          <cell r="M2086">
            <v>1</v>
          </cell>
        </row>
        <row r="2087">
          <cell r="B2087" t="str">
            <v>VALLADOLID</v>
          </cell>
          <cell r="C2087" t="str">
            <v>SPAIN</v>
          </cell>
          <cell r="D2087">
            <v>41</v>
          </cell>
          <cell r="E2087">
            <v>42</v>
          </cell>
          <cell r="F2087">
            <v>0</v>
          </cell>
          <cell r="G2087" t="str">
            <v>U</v>
          </cell>
          <cell r="H2087">
            <v>4</v>
          </cell>
          <cell r="I2087">
            <v>51</v>
          </cell>
          <cell r="J2087">
            <v>0</v>
          </cell>
          <cell r="K2087" t="str">
            <v>B</v>
          </cell>
          <cell r="L2087">
            <v>1</v>
          </cell>
          <cell r="M2087">
            <v>1</v>
          </cell>
        </row>
        <row r="2088">
          <cell r="B2088" t="str">
            <v>VALPARAISO</v>
          </cell>
          <cell r="C2088" t="str">
            <v>USA (FL)</v>
          </cell>
          <cell r="D2088">
            <v>30</v>
          </cell>
          <cell r="E2088">
            <v>24</v>
          </cell>
          <cell r="F2088">
            <v>0</v>
          </cell>
          <cell r="G2088" t="str">
            <v>U</v>
          </cell>
          <cell r="H2088">
            <v>86</v>
          </cell>
          <cell r="I2088">
            <v>50</v>
          </cell>
          <cell r="J2088">
            <v>0</v>
          </cell>
          <cell r="K2088" t="str">
            <v>B</v>
          </cell>
          <cell r="L2088">
            <v>-5</v>
          </cell>
          <cell r="M2088">
            <v>1</v>
          </cell>
        </row>
        <row r="2089">
          <cell r="B2089" t="str">
            <v>VALPARAISO</v>
          </cell>
          <cell r="C2089" t="str">
            <v>USA (IN)</v>
          </cell>
          <cell r="D2089">
            <v>41</v>
          </cell>
          <cell r="E2089">
            <v>27</v>
          </cell>
          <cell r="F2089">
            <v>0</v>
          </cell>
          <cell r="G2089" t="str">
            <v>U</v>
          </cell>
          <cell r="H2089">
            <v>87</v>
          </cell>
          <cell r="I2089">
            <v>0</v>
          </cell>
          <cell r="J2089">
            <v>0</v>
          </cell>
          <cell r="K2089" t="str">
            <v>B</v>
          </cell>
          <cell r="L2089">
            <v>-5</v>
          </cell>
          <cell r="M2089">
            <v>1</v>
          </cell>
        </row>
        <row r="2090">
          <cell r="B2090" t="str">
            <v>VAN</v>
          </cell>
          <cell r="C2090" t="str">
            <v>TURKEY</v>
          </cell>
          <cell r="D2090">
            <v>38</v>
          </cell>
          <cell r="E2090">
            <v>28</v>
          </cell>
          <cell r="F2090">
            <v>0</v>
          </cell>
          <cell r="G2090" t="str">
            <v>U</v>
          </cell>
          <cell r="H2090">
            <v>43</v>
          </cell>
          <cell r="I2090">
            <v>20</v>
          </cell>
          <cell r="J2090">
            <v>0</v>
          </cell>
          <cell r="K2090" t="str">
            <v>T</v>
          </cell>
          <cell r="L2090">
            <v>3</v>
          </cell>
          <cell r="M2090">
            <v>1</v>
          </cell>
        </row>
        <row r="2091">
          <cell r="B2091" t="str">
            <v>VANCOUVER</v>
          </cell>
          <cell r="C2091" t="str">
            <v>CANADA</v>
          </cell>
          <cell r="D2091">
            <v>49</v>
          </cell>
          <cell r="E2091">
            <v>15</v>
          </cell>
          <cell r="F2091">
            <v>0</v>
          </cell>
          <cell r="G2091" t="str">
            <v>U</v>
          </cell>
          <cell r="H2091">
            <v>123</v>
          </cell>
          <cell r="I2091">
            <v>10</v>
          </cell>
          <cell r="J2091">
            <v>0</v>
          </cell>
          <cell r="K2091" t="str">
            <v>B</v>
          </cell>
          <cell r="L2091">
            <v>-8</v>
          </cell>
          <cell r="M2091">
            <v>1</v>
          </cell>
        </row>
        <row r="2092">
          <cell r="B2092" t="str">
            <v>VARADERO</v>
          </cell>
          <cell r="C2092" t="str">
            <v>CUBA</v>
          </cell>
          <cell r="D2092">
            <v>23</v>
          </cell>
          <cell r="E2092">
            <v>8</v>
          </cell>
          <cell r="F2092">
            <v>0</v>
          </cell>
          <cell r="G2092" t="str">
            <v>U</v>
          </cell>
          <cell r="H2092">
            <v>81</v>
          </cell>
          <cell r="I2092">
            <v>18</v>
          </cell>
          <cell r="J2092">
            <v>0</v>
          </cell>
          <cell r="K2092" t="str">
            <v>B</v>
          </cell>
          <cell r="L2092">
            <v>-5</v>
          </cell>
          <cell r="M2092">
            <v>1</v>
          </cell>
        </row>
        <row r="2093">
          <cell r="B2093" t="str">
            <v>VARKAUS</v>
          </cell>
          <cell r="C2093" t="str">
            <v>FINLAND</v>
          </cell>
          <cell r="D2093">
            <v>62</v>
          </cell>
          <cell r="E2093">
            <v>10</v>
          </cell>
          <cell r="F2093">
            <v>0</v>
          </cell>
          <cell r="G2093" t="str">
            <v>U</v>
          </cell>
          <cell r="H2093">
            <v>27</v>
          </cell>
          <cell r="I2093">
            <v>52</v>
          </cell>
          <cell r="J2093">
            <v>0</v>
          </cell>
          <cell r="K2093" t="str">
            <v>T</v>
          </cell>
          <cell r="L2093">
            <v>2</v>
          </cell>
          <cell r="M2093">
            <v>1</v>
          </cell>
        </row>
        <row r="2094">
          <cell r="B2094" t="str">
            <v>VARNA</v>
          </cell>
          <cell r="C2094" t="str">
            <v>BULGARIA</v>
          </cell>
          <cell r="D2094">
            <v>43</v>
          </cell>
          <cell r="E2094">
            <v>14</v>
          </cell>
          <cell r="F2094">
            <v>0</v>
          </cell>
          <cell r="G2094" t="str">
            <v>U</v>
          </cell>
          <cell r="H2094">
            <v>27</v>
          </cell>
          <cell r="I2094">
            <v>50</v>
          </cell>
          <cell r="J2094">
            <v>0</v>
          </cell>
          <cell r="K2094" t="str">
            <v>T</v>
          </cell>
          <cell r="L2094">
            <v>2</v>
          </cell>
          <cell r="M2094">
            <v>1</v>
          </cell>
        </row>
        <row r="2095">
          <cell r="B2095" t="str">
            <v>VASTERAS</v>
          </cell>
          <cell r="C2095" t="str">
            <v>SWEDEN</v>
          </cell>
          <cell r="D2095">
            <v>59</v>
          </cell>
          <cell r="E2095">
            <v>35</v>
          </cell>
          <cell r="F2095">
            <v>0</v>
          </cell>
          <cell r="G2095" t="str">
            <v>U</v>
          </cell>
          <cell r="H2095">
            <v>16</v>
          </cell>
          <cell r="I2095">
            <v>38</v>
          </cell>
          <cell r="J2095">
            <v>0</v>
          </cell>
          <cell r="K2095" t="str">
            <v>T</v>
          </cell>
          <cell r="L2095">
            <v>1</v>
          </cell>
          <cell r="M2095">
            <v>1</v>
          </cell>
        </row>
        <row r="2096">
          <cell r="B2096" t="str">
            <v>VENICE</v>
          </cell>
          <cell r="C2096" t="str">
            <v>ITALY</v>
          </cell>
          <cell r="D2096">
            <v>45</v>
          </cell>
          <cell r="E2096">
            <v>30</v>
          </cell>
          <cell r="F2096">
            <v>0</v>
          </cell>
          <cell r="G2096" t="str">
            <v>U</v>
          </cell>
          <cell r="H2096">
            <v>12</v>
          </cell>
          <cell r="I2096">
            <v>21</v>
          </cell>
          <cell r="J2096">
            <v>0</v>
          </cell>
          <cell r="K2096" t="str">
            <v>T</v>
          </cell>
          <cell r="L2096">
            <v>1</v>
          </cell>
          <cell r="M2096">
            <v>1</v>
          </cell>
        </row>
        <row r="2097">
          <cell r="B2097" t="str">
            <v>VERNAL</v>
          </cell>
          <cell r="C2097" t="str">
            <v>USA (UT)</v>
          </cell>
          <cell r="D2097">
            <v>40</v>
          </cell>
          <cell r="E2097">
            <v>26</v>
          </cell>
          <cell r="F2097">
            <v>0</v>
          </cell>
          <cell r="G2097" t="str">
            <v>U</v>
          </cell>
          <cell r="H2097">
            <v>109</v>
          </cell>
          <cell r="I2097">
            <v>31</v>
          </cell>
          <cell r="J2097">
            <v>0</v>
          </cell>
          <cell r="K2097" t="str">
            <v>B</v>
          </cell>
          <cell r="L2097">
            <v>-7</v>
          </cell>
          <cell r="M2097">
            <v>1</v>
          </cell>
        </row>
        <row r="2098">
          <cell r="B2098" t="str">
            <v>VERO BEACH</v>
          </cell>
          <cell r="C2098" t="str">
            <v>USA (FL)</v>
          </cell>
          <cell r="D2098">
            <v>27</v>
          </cell>
          <cell r="E2098">
            <v>39</v>
          </cell>
          <cell r="F2098">
            <v>0</v>
          </cell>
          <cell r="G2098" t="str">
            <v>U</v>
          </cell>
          <cell r="H2098">
            <v>80</v>
          </cell>
          <cell r="I2098">
            <v>25</v>
          </cell>
          <cell r="J2098">
            <v>0</v>
          </cell>
          <cell r="K2098" t="str">
            <v>B</v>
          </cell>
          <cell r="L2098">
            <v>-5</v>
          </cell>
          <cell r="M2098">
            <v>1</v>
          </cell>
        </row>
        <row r="2099">
          <cell r="B2099" t="str">
            <v>VERONA</v>
          </cell>
          <cell r="C2099" t="str">
            <v>ITALY</v>
          </cell>
          <cell r="D2099">
            <v>45</v>
          </cell>
          <cell r="E2099">
            <v>28</v>
          </cell>
          <cell r="F2099">
            <v>0</v>
          </cell>
          <cell r="G2099" t="str">
            <v>U</v>
          </cell>
          <cell r="H2099">
            <v>10</v>
          </cell>
          <cell r="I2099">
            <v>56</v>
          </cell>
          <cell r="J2099">
            <v>0</v>
          </cell>
          <cell r="K2099" t="str">
            <v>T</v>
          </cell>
          <cell r="L2099">
            <v>1</v>
          </cell>
          <cell r="M2099">
            <v>1</v>
          </cell>
        </row>
        <row r="2100">
          <cell r="B2100" t="str">
            <v>VERVIERS</v>
          </cell>
          <cell r="C2100" t="str">
            <v>BELGIUM</v>
          </cell>
          <cell r="D2100">
            <v>50</v>
          </cell>
          <cell r="E2100">
            <v>37</v>
          </cell>
          <cell r="F2100">
            <v>0</v>
          </cell>
          <cell r="G2100" t="str">
            <v>U</v>
          </cell>
          <cell r="H2100">
            <v>5</v>
          </cell>
          <cell r="I2100">
            <v>52</v>
          </cell>
          <cell r="J2100">
            <v>0</v>
          </cell>
          <cell r="K2100" t="str">
            <v>T</v>
          </cell>
          <cell r="L2100">
            <v>3</v>
          </cell>
          <cell r="M2100">
            <v>1</v>
          </cell>
        </row>
        <row r="2101">
          <cell r="B2101" t="str">
            <v>VICHY</v>
          </cell>
          <cell r="C2101" t="str">
            <v>FRANCE</v>
          </cell>
          <cell r="D2101">
            <v>46</v>
          </cell>
          <cell r="E2101">
            <v>10</v>
          </cell>
          <cell r="F2101">
            <v>0</v>
          </cell>
          <cell r="G2101" t="str">
            <v>U</v>
          </cell>
          <cell r="H2101">
            <v>3</v>
          </cell>
          <cell r="I2101">
            <v>25</v>
          </cell>
          <cell r="J2101">
            <v>0</v>
          </cell>
          <cell r="K2101" t="str">
            <v>T</v>
          </cell>
          <cell r="L2101">
            <v>1</v>
          </cell>
          <cell r="M2101">
            <v>1</v>
          </cell>
        </row>
        <row r="2102">
          <cell r="B2102" t="str">
            <v>VICHY</v>
          </cell>
          <cell r="C2102" t="str">
            <v>USA (MO)</v>
          </cell>
          <cell r="D2102">
            <v>38</v>
          </cell>
          <cell r="E2102">
            <v>8</v>
          </cell>
          <cell r="F2102">
            <v>0</v>
          </cell>
          <cell r="G2102" t="str">
            <v>U</v>
          </cell>
          <cell r="H2102">
            <v>91</v>
          </cell>
          <cell r="I2102">
            <v>47</v>
          </cell>
          <cell r="J2102">
            <v>0</v>
          </cell>
          <cell r="K2102" t="str">
            <v>B</v>
          </cell>
          <cell r="L2102">
            <v>-6</v>
          </cell>
          <cell r="M2102">
            <v>1</v>
          </cell>
        </row>
        <row r="2103">
          <cell r="B2103" t="str">
            <v>VICKSBURG</v>
          </cell>
          <cell r="C2103" t="str">
            <v>USA (MS)</v>
          </cell>
          <cell r="D2103">
            <v>32</v>
          </cell>
          <cell r="E2103">
            <v>14</v>
          </cell>
          <cell r="F2103">
            <v>0</v>
          </cell>
          <cell r="G2103" t="str">
            <v>U</v>
          </cell>
          <cell r="H2103">
            <v>90</v>
          </cell>
          <cell r="I2103">
            <v>56</v>
          </cell>
          <cell r="J2103">
            <v>0</v>
          </cell>
          <cell r="K2103" t="str">
            <v>B</v>
          </cell>
          <cell r="L2103">
            <v>-6</v>
          </cell>
          <cell r="M2103">
            <v>1</v>
          </cell>
        </row>
        <row r="2104">
          <cell r="B2104" t="str">
            <v>VICTORIA</v>
          </cell>
          <cell r="C2104" t="str">
            <v>CANADA</v>
          </cell>
          <cell r="D2104">
            <v>48</v>
          </cell>
          <cell r="E2104">
            <v>39</v>
          </cell>
          <cell r="F2104">
            <v>0</v>
          </cell>
          <cell r="G2104" t="str">
            <v>U</v>
          </cell>
          <cell r="H2104">
            <v>123</v>
          </cell>
          <cell r="I2104">
            <v>25</v>
          </cell>
          <cell r="J2104">
            <v>0</v>
          </cell>
          <cell r="K2104" t="str">
            <v>B</v>
          </cell>
          <cell r="L2104">
            <v>-8</v>
          </cell>
          <cell r="M2104">
            <v>1</v>
          </cell>
        </row>
        <row r="2105">
          <cell r="B2105" t="str">
            <v>VICTORIA</v>
          </cell>
          <cell r="C2105" t="str">
            <v>USA (TX)</v>
          </cell>
          <cell r="D2105">
            <v>28</v>
          </cell>
          <cell r="E2105">
            <v>51</v>
          </cell>
          <cell r="F2105">
            <v>0</v>
          </cell>
          <cell r="G2105" t="str">
            <v>U</v>
          </cell>
          <cell r="H2105">
            <v>96</v>
          </cell>
          <cell r="I2105">
            <v>55</v>
          </cell>
          <cell r="J2105">
            <v>0</v>
          </cell>
          <cell r="K2105" t="str">
            <v>B</v>
          </cell>
          <cell r="L2105">
            <v>-6</v>
          </cell>
          <cell r="M2105">
            <v>1</v>
          </cell>
        </row>
        <row r="2106">
          <cell r="B2106" t="str">
            <v>VICTORVILLE</v>
          </cell>
          <cell r="C2106" t="str">
            <v>USA (CA)</v>
          </cell>
          <cell r="D2106">
            <v>34</v>
          </cell>
          <cell r="E2106">
            <v>35</v>
          </cell>
          <cell r="F2106">
            <v>0</v>
          </cell>
          <cell r="G2106" t="str">
            <v>U</v>
          </cell>
          <cell r="H2106">
            <v>117</v>
          </cell>
          <cell r="I2106">
            <v>23</v>
          </cell>
          <cell r="J2106">
            <v>0</v>
          </cell>
          <cell r="K2106" t="str">
            <v>B</v>
          </cell>
          <cell r="L2106">
            <v>-8</v>
          </cell>
          <cell r="M2106">
            <v>1</v>
          </cell>
        </row>
        <row r="2107">
          <cell r="B2107" t="str">
            <v>VIDALIA</v>
          </cell>
          <cell r="C2107" t="str">
            <v>USA (GA)</v>
          </cell>
          <cell r="D2107">
            <v>32</v>
          </cell>
          <cell r="E2107">
            <v>12</v>
          </cell>
          <cell r="F2107">
            <v>0</v>
          </cell>
          <cell r="G2107" t="str">
            <v>U</v>
          </cell>
          <cell r="H2107">
            <v>82</v>
          </cell>
          <cell r="I2107">
            <v>22</v>
          </cell>
          <cell r="J2107">
            <v>0</v>
          </cell>
          <cell r="K2107" t="str">
            <v>B</v>
          </cell>
          <cell r="L2107">
            <v>-5</v>
          </cell>
          <cell r="M2107">
            <v>1</v>
          </cell>
        </row>
        <row r="2108">
          <cell r="B2108" t="str">
            <v>VIEDMA</v>
          </cell>
          <cell r="C2108" t="str">
            <v>ARGENTINA</v>
          </cell>
          <cell r="D2108">
            <v>40</v>
          </cell>
          <cell r="E2108">
            <v>51</v>
          </cell>
          <cell r="F2108">
            <v>0</v>
          </cell>
          <cell r="G2108" t="str">
            <v>S</v>
          </cell>
          <cell r="H2108">
            <v>63</v>
          </cell>
          <cell r="I2108">
            <v>1</v>
          </cell>
          <cell r="J2108">
            <v>0</v>
          </cell>
          <cell r="K2108" t="str">
            <v>B</v>
          </cell>
          <cell r="L2108">
            <v>-3</v>
          </cell>
          <cell r="M2108">
            <v>1</v>
          </cell>
        </row>
        <row r="2109">
          <cell r="B2109" t="str">
            <v>VIENNA</v>
          </cell>
          <cell r="C2109" t="str">
            <v>AUSTRIA</v>
          </cell>
          <cell r="D2109">
            <v>48</v>
          </cell>
          <cell r="E2109">
            <v>7</v>
          </cell>
          <cell r="F2109">
            <v>0</v>
          </cell>
          <cell r="G2109" t="str">
            <v>U</v>
          </cell>
          <cell r="H2109">
            <v>16</v>
          </cell>
          <cell r="I2109">
            <v>34</v>
          </cell>
          <cell r="J2109">
            <v>0</v>
          </cell>
          <cell r="K2109" t="str">
            <v>T</v>
          </cell>
          <cell r="L2109">
            <v>1</v>
          </cell>
          <cell r="M2109">
            <v>1</v>
          </cell>
        </row>
        <row r="2110">
          <cell r="B2110" t="str">
            <v>VIENTIANE</v>
          </cell>
          <cell r="C2110" t="str">
            <v>LAOS</v>
          </cell>
          <cell r="D2110">
            <v>17</v>
          </cell>
          <cell r="E2110">
            <v>59</v>
          </cell>
          <cell r="F2110">
            <v>0</v>
          </cell>
          <cell r="G2110" t="str">
            <v>U</v>
          </cell>
          <cell r="H2110">
            <v>102</v>
          </cell>
          <cell r="I2110">
            <v>34</v>
          </cell>
          <cell r="J2110">
            <v>0</v>
          </cell>
          <cell r="K2110" t="str">
            <v>T</v>
          </cell>
          <cell r="L2110">
            <v>7</v>
          </cell>
          <cell r="M2110">
            <v>1</v>
          </cell>
        </row>
        <row r="2111">
          <cell r="B2111" t="str">
            <v>VIGO</v>
          </cell>
          <cell r="C2111" t="str">
            <v>SPAIN</v>
          </cell>
          <cell r="D2111">
            <v>42</v>
          </cell>
          <cell r="E2111">
            <v>14</v>
          </cell>
          <cell r="F2111">
            <v>0</v>
          </cell>
          <cell r="G2111" t="str">
            <v>U</v>
          </cell>
          <cell r="H2111">
            <v>8</v>
          </cell>
          <cell r="I2111">
            <v>38</v>
          </cell>
          <cell r="J2111">
            <v>0</v>
          </cell>
          <cell r="K2111" t="str">
            <v>B</v>
          </cell>
          <cell r="L2111">
            <v>1</v>
          </cell>
          <cell r="M2111">
            <v>1</v>
          </cell>
        </row>
        <row r="2112">
          <cell r="B2112" t="str">
            <v>VILNIUS</v>
          </cell>
          <cell r="C2112" t="str">
            <v>LITHUANIA</v>
          </cell>
          <cell r="D2112">
            <v>54</v>
          </cell>
          <cell r="E2112">
            <v>38</v>
          </cell>
          <cell r="F2112">
            <v>0</v>
          </cell>
          <cell r="G2112" t="str">
            <v>U</v>
          </cell>
          <cell r="H2112">
            <v>25</v>
          </cell>
          <cell r="I2112">
            <v>17</v>
          </cell>
          <cell r="J2112">
            <v>0</v>
          </cell>
          <cell r="K2112" t="str">
            <v>T</v>
          </cell>
          <cell r="L2112">
            <v>2</v>
          </cell>
          <cell r="M2112">
            <v>1</v>
          </cell>
        </row>
        <row r="2113">
          <cell r="B2113" t="str">
            <v>VISALIA</v>
          </cell>
          <cell r="C2113" t="str">
            <v>USA (CA)</v>
          </cell>
          <cell r="D2113">
            <v>36</v>
          </cell>
          <cell r="E2113">
            <v>19</v>
          </cell>
          <cell r="F2113">
            <v>0</v>
          </cell>
          <cell r="G2113" t="str">
            <v>U</v>
          </cell>
          <cell r="H2113">
            <v>119</v>
          </cell>
          <cell r="I2113">
            <v>24</v>
          </cell>
          <cell r="J2113">
            <v>0</v>
          </cell>
          <cell r="K2113" t="str">
            <v>B</v>
          </cell>
          <cell r="L2113">
            <v>-8</v>
          </cell>
          <cell r="M2113">
            <v>1</v>
          </cell>
        </row>
        <row r="2114">
          <cell r="B2114" t="str">
            <v>VISBY</v>
          </cell>
          <cell r="C2114" t="str">
            <v>SWEDEN</v>
          </cell>
          <cell r="D2114">
            <v>57</v>
          </cell>
          <cell r="E2114">
            <v>40</v>
          </cell>
          <cell r="F2114">
            <v>0</v>
          </cell>
          <cell r="G2114" t="str">
            <v>U</v>
          </cell>
          <cell r="H2114">
            <v>18</v>
          </cell>
          <cell r="I2114">
            <v>21</v>
          </cell>
          <cell r="J2114">
            <v>0</v>
          </cell>
          <cell r="K2114" t="str">
            <v>T</v>
          </cell>
          <cell r="L2114">
            <v>1</v>
          </cell>
          <cell r="M2114">
            <v>1</v>
          </cell>
        </row>
        <row r="2115">
          <cell r="B2115" t="str">
            <v>VITORIA</v>
          </cell>
          <cell r="C2115" t="str">
            <v>SPAIN</v>
          </cell>
          <cell r="D2115">
            <v>42</v>
          </cell>
          <cell r="E2115">
            <v>53</v>
          </cell>
          <cell r="F2115">
            <v>0</v>
          </cell>
          <cell r="G2115" t="str">
            <v>U</v>
          </cell>
          <cell r="H2115">
            <v>2</v>
          </cell>
          <cell r="I2115">
            <v>43</v>
          </cell>
          <cell r="J2115">
            <v>0</v>
          </cell>
          <cell r="K2115" t="str">
            <v>B</v>
          </cell>
          <cell r="L2115">
            <v>1</v>
          </cell>
          <cell r="M2115">
            <v>1</v>
          </cell>
        </row>
        <row r="2116">
          <cell r="B2116" t="str">
            <v>WABUSH</v>
          </cell>
          <cell r="C2116" t="str">
            <v>CANADA</v>
          </cell>
          <cell r="D2116">
            <v>52</v>
          </cell>
          <cell r="E2116">
            <v>55</v>
          </cell>
          <cell r="F2116">
            <v>0</v>
          </cell>
          <cell r="G2116" t="str">
            <v>U</v>
          </cell>
          <cell r="H2116">
            <v>66</v>
          </cell>
          <cell r="I2116">
            <v>53</v>
          </cell>
          <cell r="J2116">
            <v>0</v>
          </cell>
          <cell r="K2116" t="str">
            <v>B</v>
          </cell>
          <cell r="L2116">
            <v>-4</v>
          </cell>
          <cell r="M2116">
            <v>1</v>
          </cell>
        </row>
        <row r="2117">
          <cell r="B2117" t="str">
            <v>WACO</v>
          </cell>
          <cell r="C2117" t="str">
            <v>USA (TX)</v>
          </cell>
          <cell r="D2117">
            <v>31</v>
          </cell>
          <cell r="E2117">
            <v>37</v>
          </cell>
          <cell r="F2117">
            <v>0</v>
          </cell>
          <cell r="G2117" t="str">
            <v>U</v>
          </cell>
          <cell r="H2117">
            <v>97</v>
          </cell>
          <cell r="I2117">
            <v>14</v>
          </cell>
          <cell r="J2117">
            <v>0</v>
          </cell>
          <cell r="K2117" t="str">
            <v>B</v>
          </cell>
          <cell r="L2117">
            <v>-6</v>
          </cell>
          <cell r="M2117">
            <v>1</v>
          </cell>
        </row>
        <row r="2118">
          <cell r="B2118" t="str">
            <v>WAIKABUBAK</v>
          </cell>
          <cell r="C2118" t="str">
            <v>INDONESIA</v>
          </cell>
          <cell r="D2118">
            <v>9</v>
          </cell>
          <cell r="E2118">
            <v>40</v>
          </cell>
          <cell r="F2118">
            <v>0</v>
          </cell>
          <cell r="G2118" t="str">
            <v>S</v>
          </cell>
          <cell r="H2118">
            <v>119</v>
          </cell>
          <cell r="I2118">
            <v>25</v>
          </cell>
          <cell r="J2118">
            <v>0</v>
          </cell>
          <cell r="K2118" t="str">
            <v>T</v>
          </cell>
          <cell r="L2118">
            <v>8</v>
          </cell>
          <cell r="M2118">
            <v>10</v>
          </cell>
        </row>
        <row r="2119">
          <cell r="B2119" t="str">
            <v>WAINGAPU</v>
          </cell>
          <cell r="C2119" t="str">
            <v>INDONESIA</v>
          </cell>
          <cell r="D2119">
            <v>9</v>
          </cell>
          <cell r="E2119">
            <v>40</v>
          </cell>
          <cell r="F2119">
            <v>0</v>
          </cell>
          <cell r="G2119" t="str">
            <v>S</v>
          </cell>
          <cell r="H2119">
            <v>120</v>
          </cell>
          <cell r="I2119">
            <v>15</v>
          </cell>
          <cell r="J2119">
            <v>0</v>
          </cell>
          <cell r="K2119" t="str">
            <v>T</v>
          </cell>
          <cell r="L2119">
            <v>9</v>
          </cell>
          <cell r="M2119">
            <v>10</v>
          </cell>
        </row>
        <row r="2120">
          <cell r="B2120" t="str">
            <v>WAJH</v>
          </cell>
          <cell r="C2120" t="str">
            <v>SAUDI ARABIA</v>
          </cell>
          <cell r="D2120">
            <v>26</v>
          </cell>
          <cell r="E2120">
            <v>14</v>
          </cell>
          <cell r="F2120">
            <v>0</v>
          </cell>
          <cell r="G2120" t="str">
            <v>U</v>
          </cell>
          <cell r="H2120">
            <v>36</v>
          </cell>
          <cell r="I2120">
            <v>28</v>
          </cell>
          <cell r="J2120">
            <v>0</v>
          </cell>
          <cell r="K2120" t="str">
            <v>T</v>
          </cell>
          <cell r="L2120">
            <v>3</v>
          </cell>
          <cell r="M2120">
            <v>1</v>
          </cell>
        </row>
        <row r="2121">
          <cell r="B2121" t="str">
            <v>WALLA WALLA</v>
          </cell>
          <cell r="C2121" t="str">
            <v>USA (WA)</v>
          </cell>
          <cell r="D2121">
            <v>46</v>
          </cell>
          <cell r="E2121">
            <v>6</v>
          </cell>
          <cell r="F2121">
            <v>0</v>
          </cell>
          <cell r="G2121" t="str">
            <v>U</v>
          </cell>
          <cell r="H2121">
            <v>118</v>
          </cell>
          <cell r="I2121">
            <v>17</v>
          </cell>
          <cell r="J2121">
            <v>0</v>
          </cell>
          <cell r="K2121" t="str">
            <v>B</v>
          </cell>
          <cell r="L2121">
            <v>-8</v>
          </cell>
          <cell r="M2121">
            <v>1</v>
          </cell>
        </row>
        <row r="2122">
          <cell r="B2122" t="str">
            <v>WALNUT RIDGE</v>
          </cell>
          <cell r="C2122" t="str">
            <v>USA (AR)</v>
          </cell>
          <cell r="D2122">
            <v>36</v>
          </cell>
          <cell r="E2122">
            <v>8</v>
          </cell>
          <cell r="F2122">
            <v>0</v>
          </cell>
          <cell r="G2122" t="str">
            <v>U</v>
          </cell>
          <cell r="H2122">
            <v>90</v>
          </cell>
          <cell r="I2122">
            <v>56</v>
          </cell>
          <cell r="J2122">
            <v>0</v>
          </cell>
          <cell r="K2122" t="str">
            <v>B</v>
          </cell>
          <cell r="L2122">
            <v>-6</v>
          </cell>
          <cell r="M2122">
            <v>1</v>
          </cell>
        </row>
        <row r="2123">
          <cell r="B2123" t="str">
            <v>WAMENA</v>
          </cell>
          <cell r="C2123" t="str">
            <v>INDONESIA</v>
          </cell>
          <cell r="D2123">
            <v>3</v>
          </cell>
          <cell r="E2123">
            <v>54</v>
          </cell>
          <cell r="F2123">
            <v>0</v>
          </cell>
          <cell r="G2123" t="str">
            <v>S</v>
          </cell>
          <cell r="H2123">
            <v>138</v>
          </cell>
          <cell r="I2123">
            <v>41</v>
          </cell>
          <cell r="J2123">
            <v>0</v>
          </cell>
          <cell r="K2123" t="str">
            <v>T</v>
          </cell>
          <cell r="L2123">
            <v>9</v>
          </cell>
          <cell r="M2123">
            <v>10</v>
          </cell>
        </row>
        <row r="2124">
          <cell r="B2124" t="str">
            <v>WAPAKONETA</v>
          </cell>
          <cell r="C2124" t="str">
            <v>USA (OH)</v>
          </cell>
          <cell r="D2124">
            <v>40</v>
          </cell>
          <cell r="E2124">
            <v>30</v>
          </cell>
          <cell r="F2124">
            <v>0</v>
          </cell>
          <cell r="G2124" t="str">
            <v>U</v>
          </cell>
          <cell r="H2124">
            <v>84</v>
          </cell>
          <cell r="I2124">
            <v>18</v>
          </cell>
          <cell r="J2124">
            <v>0</v>
          </cell>
          <cell r="K2124" t="str">
            <v>B</v>
          </cell>
          <cell r="L2124">
            <v>-5</v>
          </cell>
          <cell r="M2124">
            <v>1</v>
          </cell>
        </row>
        <row r="2125">
          <cell r="B2125" t="str">
            <v>WARRENSBURG</v>
          </cell>
          <cell r="C2125" t="str">
            <v>USA (MO)</v>
          </cell>
          <cell r="D2125">
            <v>38</v>
          </cell>
          <cell r="E2125">
            <v>44</v>
          </cell>
          <cell r="F2125">
            <v>0</v>
          </cell>
          <cell r="G2125" t="str">
            <v>U</v>
          </cell>
          <cell r="H2125">
            <v>93</v>
          </cell>
          <cell r="I2125">
            <v>33</v>
          </cell>
          <cell r="J2125">
            <v>0</v>
          </cell>
          <cell r="K2125" t="str">
            <v>B</v>
          </cell>
          <cell r="L2125">
            <v>-6</v>
          </cell>
          <cell r="M2125">
            <v>1</v>
          </cell>
        </row>
        <row r="2126">
          <cell r="B2126" t="str">
            <v>WARSAW</v>
          </cell>
          <cell r="C2126" t="str">
            <v>POLAND</v>
          </cell>
          <cell r="D2126">
            <v>52</v>
          </cell>
          <cell r="E2126">
            <v>10</v>
          </cell>
          <cell r="F2126">
            <v>0</v>
          </cell>
          <cell r="G2126" t="str">
            <v>U</v>
          </cell>
          <cell r="H2126">
            <v>20</v>
          </cell>
          <cell r="I2126">
            <v>58</v>
          </cell>
          <cell r="J2126">
            <v>0</v>
          </cell>
          <cell r="K2126" t="str">
            <v>T</v>
          </cell>
          <cell r="L2126">
            <v>1</v>
          </cell>
          <cell r="M2126">
            <v>1</v>
          </cell>
        </row>
        <row r="2127">
          <cell r="B2127" t="str">
            <v>WARU MADURA</v>
          </cell>
          <cell r="C2127" t="str">
            <v>INDONESIA</v>
          </cell>
          <cell r="D2127">
            <v>6</v>
          </cell>
          <cell r="E2127">
            <v>56</v>
          </cell>
          <cell r="F2127">
            <v>0</v>
          </cell>
          <cell r="G2127" t="str">
            <v>S</v>
          </cell>
          <cell r="H2127">
            <v>113</v>
          </cell>
          <cell r="I2127">
            <v>37</v>
          </cell>
          <cell r="J2127">
            <v>0</v>
          </cell>
          <cell r="K2127" t="str">
            <v>T</v>
          </cell>
          <cell r="L2127">
            <v>7</v>
          </cell>
          <cell r="M2127">
            <v>10</v>
          </cell>
        </row>
        <row r="2128">
          <cell r="B2128" t="str">
            <v>WASHINGTON</v>
          </cell>
          <cell r="C2128" t="str">
            <v>USA (MD)</v>
          </cell>
          <cell r="D2128">
            <v>38</v>
          </cell>
          <cell r="E2128">
            <v>57</v>
          </cell>
          <cell r="F2128">
            <v>0</v>
          </cell>
          <cell r="G2128" t="str">
            <v>U</v>
          </cell>
          <cell r="H2128">
            <v>77</v>
          </cell>
          <cell r="I2128">
            <v>27</v>
          </cell>
          <cell r="J2128">
            <v>0</v>
          </cell>
          <cell r="K2128" t="str">
            <v>B</v>
          </cell>
          <cell r="L2128">
            <v>-5</v>
          </cell>
          <cell r="M2128">
            <v>1</v>
          </cell>
        </row>
        <row r="2129">
          <cell r="B2129" t="str">
            <v>WASHINGTON</v>
          </cell>
          <cell r="C2129" t="str">
            <v>USA (NC)</v>
          </cell>
          <cell r="D2129">
            <v>35</v>
          </cell>
          <cell r="E2129">
            <v>34</v>
          </cell>
          <cell r="F2129">
            <v>0</v>
          </cell>
          <cell r="G2129" t="str">
            <v>U</v>
          </cell>
          <cell r="H2129">
            <v>77</v>
          </cell>
          <cell r="I2129">
            <v>3</v>
          </cell>
          <cell r="J2129">
            <v>0</v>
          </cell>
          <cell r="K2129" t="str">
            <v>B</v>
          </cell>
          <cell r="L2129">
            <v>-5</v>
          </cell>
          <cell r="M2129">
            <v>1</v>
          </cell>
        </row>
        <row r="2130">
          <cell r="B2130" t="str">
            <v>WATANPONE</v>
          </cell>
          <cell r="C2130" t="str">
            <v>INDONESIA</v>
          </cell>
          <cell r="D2130">
            <v>4</v>
          </cell>
          <cell r="E2130">
            <v>34</v>
          </cell>
          <cell r="F2130">
            <v>0</v>
          </cell>
          <cell r="G2130" t="str">
            <v>S</v>
          </cell>
          <cell r="H2130">
            <v>120</v>
          </cell>
          <cell r="I2130">
            <v>20</v>
          </cell>
          <cell r="J2130">
            <v>0</v>
          </cell>
          <cell r="K2130" t="str">
            <v>T</v>
          </cell>
          <cell r="L2130">
            <v>8</v>
          </cell>
          <cell r="M2130">
            <v>10</v>
          </cell>
        </row>
        <row r="2131">
          <cell r="B2131" t="str">
            <v>WATANSOPPENG</v>
          </cell>
          <cell r="C2131" t="str">
            <v>INDONESIA</v>
          </cell>
          <cell r="D2131">
            <v>4</v>
          </cell>
          <cell r="E2131">
            <v>21</v>
          </cell>
          <cell r="F2131">
            <v>0</v>
          </cell>
          <cell r="G2131" t="str">
            <v>S</v>
          </cell>
          <cell r="H2131">
            <v>119</v>
          </cell>
          <cell r="I2131">
            <v>55</v>
          </cell>
          <cell r="J2131">
            <v>0</v>
          </cell>
          <cell r="K2131" t="str">
            <v>T</v>
          </cell>
          <cell r="L2131">
            <v>8</v>
          </cell>
          <cell r="M2131">
            <v>10</v>
          </cell>
        </row>
        <row r="2132">
          <cell r="B2132" t="str">
            <v>WATERLOO</v>
          </cell>
          <cell r="C2132" t="str">
            <v>USA (IA)</v>
          </cell>
          <cell r="D2132">
            <v>42</v>
          </cell>
          <cell r="E2132">
            <v>33</v>
          </cell>
          <cell r="F2132">
            <v>0</v>
          </cell>
          <cell r="G2132" t="str">
            <v>U</v>
          </cell>
          <cell r="H2132">
            <v>92</v>
          </cell>
          <cell r="I2132">
            <v>24</v>
          </cell>
          <cell r="J2132">
            <v>0</v>
          </cell>
          <cell r="K2132" t="str">
            <v>B</v>
          </cell>
          <cell r="L2132">
            <v>-6</v>
          </cell>
          <cell r="M2132">
            <v>1</v>
          </cell>
        </row>
        <row r="2133">
          <cell r="B2133" t="str">
            <v>WATERTOWN</v>
          </cell>
          <cell r="C2133" t="str">
            <v>USA (NY)</v>
          </cell>
          <cell r="D2133">
            <v>43</v>
          </cell>
          <cell r="E2133">
            <v>59</v>
          </cell>
          <cell r="F2133">
            <v>0</v>
          </cell>
          <cell r="G2133" t="str">
            <v>U</v>
          </cell>
          <cell r="H2133">
            <v>76</v>
          </cell>
          <cell r="I2133">
            <v>1</v>
          </cell>
          <cell r="J2133">
            <v>0</v>
          </cell>
          <cell r="K2133" t="str">
            <v>B</v>
          </cell>
          <cell r="L2133">
            <v>-5</v>
          </cell>
          <cell r="M2133">
            <v>1</v>
          </cell>
        </row>
        <row r="2134">
          <cell r="B2134" t="str">
            <v>WATERTOWN</v>
          </cell>
          <cell r="C2134" t="str">
            <v>USA (SD)</v>
          </cell>
          <cell r="D2134">
            <v>44</v>
          </cell>
          <cell r="E2134">
            <v>55</v>
          </cell>
          <cell r="F2134">
            <v>0</v>
          </cell>
          <cell r="G2134" t="str">
            <v>U</v>
          </cell>
          <cell r="H2134">
            <v>97</v>
          </cell>
          <cell r="I2134">
            <v>9</v>
          </cell>
          <cell r="J2134">
            <v>0</v>
          </cell>
          <cell r="K2134" t="str">
            <v>B</v>
          </cell>
          <cell r="L2134">
            <v>-5</v>
          </cell>
          <cell r="M2134">
            <v>1</v>
          </cell>
        </row>
        <row r="2135">
          <cell r="B2135" t="str">
            <v>WATERVILLE</v>
          </cell>
          <cell r="C2135" t="str">
            <v>USA (ME)</v>
          </cell>
          <cell r="D2135">
            <v>44</v>
          </cell>
          <cell r="E2135">
            <v>32</v>
          </cell>
          <cell r="F2135">
            <v>0</v>
          </cell>
          <cell r="G2135" t="str">
            <v>U</v>
          </cell>
          <cell r="H2135">
            <v>69</v>
          </cell>
          <cell r="I2135">
            <v>41</v>
          </cell>
          <cell r="J2135">
            <v>0</v>
          </cell>
          <cell r="K2135" t="str">
            <v>B</v>
          </cell>
          <cell r="L2135">
            <v>-5</v>
          </cell>
          <cell r="M2135">
            <v>1</v>
          </cell>
        </row>
        <row r="2136">
          <cell r="B2136" t="str">
            <v>WATES KULON PROGO</v>
          </cell>
          <cell r="C2136" t="str">
            <v>INDONESIA</v>
          </cell>
          <cell r="D2136">
            <v>7</v>
          </cell>
          <cell r="E2136">
            <v>52</v>
          </cell>
          <cell r="F2136">
            <v>0</v>
          </cell>
          <cell r="G2136" t="str">
            <v>S</v>
          </cell>
          <cell r="H2136">
            <v>110</v>
          </cell>
          <cell r="I2136">
            <v>8</v>
          </cell>
          <cell r="J2136">
            <v>0</v>
          </cell>
          <cell r="K2136" t="str">
            <v>T</v>
          </cell>
          <cell r="L2136">
            <v>7</v>
          </cell>
          <cell r="M2136">
            <v>10</v>
          </cell>
        </row>
        <row r="2137">
          <cell r="B2137" t="str">
            <v>WATSON LAKE</v>
          </cell>
          <cell r="C2137" t="str">
            <v>CANADA</v>
          </cell>
          <cell r="D2137">
            <v>60</v>
          </cell>
          <cell r="E2137">
            <v>7</v>
          </cell>
          <cell r="F2137">
            <v>0</v>
          </cell>
          <cell r="G2137" t="str">
            <v>U</v>
          </cell>
          <cell r="H2137">
            <v>128</v>
          </cell>
          <cell r="I2137">
            <v>50</v>
          </cell>
          <cell r="J2137">
            <v>0</v>
          </cell>
          <cell r="K2137" t="str">
            <v>B</v>
          </cell>
          <cell r="L2137">
            <v>-8</v>
          </cell>
          <cell r="M2137">
            <v>1</v>
          </cell>
        </row>
        <row r="2138">
          <cell r="B2138" t="str">
            <v>WATSONVILLE</v>
          </cell>
          <cell r="C2138" t="str">
            <v>USA (CA)</v>
          </cell>
          <cell r="D2138">
            <v>36</v>
          </cell>
          <cell r="E2138">
            <v>56</v>
          </cell>
          <cell r="F2138">
            <v>0</v>
          </cell>
          <cell r="G2138" t="str">
            <v>U</v>
          </cell>
          <cell r="H2138">
            <v>121</v>
          </cell>
          <cell r="I2138">
            <v>47</v>
          </cell>
          <cell r="J2138">
            <v>0</v>
          </cell>
          <cell r="K2138" t="str">
            <v>B</v>
          </cell>
          <cell r="L2138">
            <v>-8</v>
          </cell>
          <cell r="M2138">
            <v>1</v>
          </cell>
        </row>
        <row r="2139">
          <cell r="B2139" t="str">
            <v>WAUKEGAN</v>
          </cell>
          <cell r="C2139" t="str">
            <v>USA (IL)</v>
          </cell>
          <cell r="D2139">
            <v>42</v>
          </cell>
          <cell r="E2139">
            <v>25</v>
          </cell>
          <cell r="F2139">
            <v>0</v>
          </cell>
          <cell r="G2139" t="str">
            <v>U</v>
          </cell>
          <cell r="H2139">
            <v>87</v>
          </cell>
          <cell r="I2139">
            <v>52</v>
          </cell>
          <cell r="J2139">
            <v>0</v>
          </cell>
          <cell r="K2139" t="str">
            <v>B</v>
          </cell>
          <cell r="L2139">
            <v>-6</v>
          </cell>
          <cell r="M2139">
            <v>1</v>
          </cell>
        </row>
        <row r="2140">
          <cell r="B2140" t="str">
            <v>WAUKESHA</v>
          </cell>
          <cell r="C2140" t="str">
            <v>USA (WI)</v>
          </cell>
          <cell r="D2140">
            <v>43</v>
          </cell>
          <cell r="E2140">
            <v>2</v>
          </cell>
          <cell r="F2140">
            <v>0</v>
          </cell>
          <cell r="G2140" t="str">
            <v>U</v>
          </cell>
          <cell r="H2140">
            <v>88</v>
          </cell>
          <cell r="I2140">
            <v>14</v>
          </cell>
          <cell r="J2140">
            <v>0</v>
          </cell>
          <cell r="K2140" t="str">
            <v>B</v>
          </cell>
          <cell r="L2140">
            <v>-6</v>
          </cell>
          <cell r="M2140">
            <v>1</v>
          </cell>
        </row>
        <row r="2141">
          <cell r="B2141" t="str">
            <v>WAUSAU</v>
          </cell>
          <cell r="C2141" t="str">
            <v>USA (WI)</v>
          </cell>
          <cell r="D2141">
            <v>44</v>
          </cell>
          <cell r="E2141">
            <v>55</v>
          </cell>
          <cell r="F2141">
            <v>0</v>
          </cell>
          <cell r="G2141" t="str">
            <v>U</v>
          </cell>
          <cell r="H2141">
            <v>89</v>
          </cell>
          <cell r="I2141">
            <v>37</v>
          </cell>
          <cell r="J2141">
            <v>0</v>
          </cell>
          <cell r="K2141" t="str">
            <v>B</v>
          </cell>
          <cell r="L2141">
            <v>-6</v>
          </cell>
          <cell r="M2141">
            <v>1</v>
          </cell>
        </row>
        <row r="2142">
          <cell r="B2142" t="str">
            <v>WEDJH</v>
          </cell>
          <cell r="C2142" t="str">
            <v>SAUDI ARABIA</v>
          </cell>
          <cell r="D2142">
            <v>26</v>
          </cell>
          <cell r="E2142">
            <v>12</v>
          </cell>
          <cell r="F2142">
            <v>0</v>
          </cell>
          <cell r="G2142" t="str">
            <v>U</v>
          </cell>
          <cell r="H2142">
            <v>36</v>
          </cell>
          <cell r="I2142">
            <v>29</v>
          </cell>
          <cell r="J2142">
            <v>0</v>
          </cell>
          <cell r="K2142" t="str">
            <v>T</v>
          </cell>
          <cell r="L2142">
            <v>3</v>
          </cell>
          <cell r="M2142">
            <v>1</v>
          </cell>
        </row>
        <row r="2143">
          <cell r="B2143" t="str">
            <v>WELKOM</v>
          </cell>
          <cell r="C2143" t="str">
            <v>SOUTH AFRICA</v>
          </cell>
          <cell r="D2143">
            <v>27</v>
          </cell>
          <cell r="E2143">
            <v>60</v>
          </cell>
          <cell r="F2143">
            <v>0</v>
          </cell>
          <cell r="G2143" t="str">
            <v>S</v>
          </cell>
          <cell r="H2143">
            <v>26</v>
          </cell>
          <cell r="I2143">
            <v>40</v>
          </cell>
          <cell r="J2143">
            <v>0</v>
          </cell>
          <cell r="K2143" t="str">
            <v>T</v>
          </cell>
          <cell r="L2143">
            <v>2</v>
          </cell>
          <cell r="M2143">
            <v>1</v>
          </cell>
        </row>
        <row r="2144">
          <cell r="B2144" t="str">
            <v>WELLINGTON</v>
          </cell>
          <cell r="C2144" t="str">
            <v>NEW ZEALAND</v>
          </cell>
          <cell r="D2144">
            <v>41</v>
          </cell>
          <cell r="E2144">
            <v>19</v>
          </cell>
          <cell r="F2144">
            <v>0</v>
          </cell>
          <cell r="G2144" t="str">
            <v>S</v>
          </cell>
          <cell r="H2144">
            <v>174</v>
          </cell>
          <cell r="I2144">
            <v>48</v>
          </cell>
          <cell r="J2144">
            <v>0</v>
          </cell>
          <cell r="K2144" t="str">
            <v>T</v>
          </cell>
          <cell r="L2144">
            <v>12</v>
          </cell>
          <cell r="M2144">
            <v>1</v>
          </cell>
        </row>
        <row r="2145">
          <cell r="B2145" t="str">
            <v>WELLS</v>
          </cell>
          <cell r="C2145" t="str">
            <v>USA (NV)</v>
          </cell>
          <cell r="D2145">
            <v>41</v>
          </cell>
          <cell r="E2145">
            <v>7</v>
          </cell>
          <cell r="F2145">
            <v>0</v>
          </cell>
          <cell r="G2145" t="str">
            <v>U</v>
          </cell>
          <cell r="H2145">
            <v>114</v>
          </cell>
          <cell r="I2145">
            <v>55</v>
          </cell>
          <cell r="J2145">
            <v>0</v>
          </cell>
          <cell r="K2145" t="str">
            <v>B</v>
          </cell>
          <cell r="L2145">
            <v>-8</v>
          </cell>
          <cell r="M2145">
            <v>1</v>
          </cell>
        </row>
        <row r="2146">
          <cell r="B2146" t="str">
            <v>WENATCHEE</v>
          </cell>
          <cell r="C2146" t="str">
            <v>USA (WA)</v>
          </cell>
          <cell r="D2146">
            <v>47</v>
          </cell>
          <cell r="E2146">
            <v>24</v>
          </cell>
          <cell r="F2146">
            <v>0</v>
          </cell>
          <cell r="G2146" t="str">
            <v>U</v>
          </cell>
          <cell r="H2146">
            <v>120</v>
          </cell>
          <cell r="I2146">
            <v>12</v>
          </cell>
          <cell r="J2146">
            <v>0</v>
          </cell>
          <cell r="K2146" t="str">
            <v>B</v>
          </cell>
          <cell r="L2146">
            <v>-8</v>
          </cell>
          <cell r="M2146">
            <v>1</v>
          </cell>
        </row>
        <row r="2147">
          <cell r="B2147" t="str">
            <v>WENDOVER</v>
          </cell>
          <cell r="C2147" t="str">
            <v>USA (UT)</v>
          </cell>
          <cell r="D2147">
            <v>40</v>
          </cell>
          <cell r="E2147">
            <v>44</v>
          </cell>
          <cell r="F2147">
            <v>0</v>
          </cell>
          <cell r="G2147" t="str">
            <v>U</v>
          </cell>
          <cell r="H2147">
            <v>114</v>
          </cell>
          <cell r="I2147">
            <v>2</v>
          </cell>
          <cell r="J2147">
            <v>0</v>
          </cell>
          <cell r="K2147" t="str">
            <v>B</v>
          </cell>
          <cell r="L2147">
            <v>-7</v>
          </cell>
          <cell r="M2147">
            <v>1</v>
          </cell>
        </row>
        <row r="2148">
          <cell r="B2148" t="str">
            <v>WEST END</v>
          </cell>
          <cell r="C2148" t="str">
            <v>BAHAMAS</v>
          </cell>
          <cell r="D2148">
            <v>26</v>
          </cell>
          <cell r="E2148">
            <v>41</v>
          </cell>
          <cell r="F2148">
            <v>0</v>
          </cell>
          <cell r="G2148" t="str">
            <v>U</v>
          </cell>
          <cell r="H2148">
            <v>78</v>
          </cell>
          <cell r="I2148">
            <v>59</v>
          </cell>
          <cell r="J2148">
            <v>0</v>
          </cell>
          <cell r="K2148" t="str">
            <v>B</v>
          </cell>
          <cell r="L2148">
            <v>-5</v>
          </cell>
          <cell r="M2148">
            <v>1</v>
          </cell>
        </row>
        <row r="2149">
          <cell r="B2149" t="str">
            <v>WEST PALM BEACH</v>
          </cell>
          <cell r="C2149" t="str">
            <v>USA (FL)</v>
          </cell>
          <cell r="D2149">
            <v>26</v>
          </cell>
          <cell r="E2149">
            <v>41</v>
          </cell>
          <cell r="F2149">
            <v>0</v>
          </cell>
          <cell r="G2149" t="str">
            <v>U</v>
          </cell>
          <cell r="H2149">
            <v>80</v>
          </cell>
          <cell r="I2149">
            <v>6</v>
          </cell>
          <cell r="J2149">
            <v>0</v>
          </cell>
          <cell r="K2149" t="str">
            <v>B</v>
          </cell>
          <cell r="L2149">
            <v>-5</v>
          </cell>
          <cell r="M2149">
            <v>1</v>
          </cell>
        </row>
        <row r="2150">
          <cell r="B2150" t="str">
            <v>WEST YELLOWSTONE</v>
          </cell>
          <cell r="C2150" t="str">
            <v>USA (MT)</v>
          </cell>
          <cell r="D2150">
            <v>44</v>
          </cell>
          <cell r="E2150">
            <v>41</v>
          </cell>
          <cell r="F2150">
            <v>0</v>
          </cell>
          <cell r="G2150" t="str">
            <v>U</v>
          </cell>
          <cell r="H2150">
            <v>111</v>
          </cell>
          <cell r="I2150">
            <v>6</v>
          </cell>
          <cell r="J2150">
            <v>0</v>
          </cell>
          <cell r="K2150" t="str">
            <v>B</v>
          </cell>
          <cell r="L2150">
            <v>-7</v>
          </cell>
          <cell r="M2150">
            <v>1</v>
          </cell>
        </row>
        <row r="2151">
          <cell r="B2151" t="str">
            <v>WESTCHESTER CTY</v>
          </cell>
          <cell r="C2151" t="str">
            <v>USA (NY)</v>
          </cell>
          <cell r="D2151">
            <v>41</v>
          </cell>
          <cell r="E2151">
            <v>4</v>
          </cell>
          <cell r="F2151">
            <v>0</v>
          </cell>
          <cell r="G2151" t="str">
            <v>U</v>
          </cell>
          <cell r="H2151">
            <v>73</v>
          </cell>
          <cell r="I2151">
            <v>42</v>
          </cell>
          <cell r="J2151">
            <v>0</v>
          </cell>
          <cell r="K2151" t="str">
            <v>B</v>
          </cell>
          <cell r="L2151">
            <v>-5</v>
          </cell>
          <cell r="M2151">
            <v>1</v>
          </cell>
        </row>
        <row r="2152">
          <cell r="B2152" t="str">
            <v>WESTERLY</v>
          </cell>
          <cell r="C2152" t="str">
            <v>USA (RI)</v>
          </cell>
          <cell r="D2152">
            <v>41</v>
          </cell>
          <cell r="E2152">
            <v>21</v>
          </cell>
          <cell r="F2152">
            <v>0</v>
          </cell>
          <cell r="G2152" t="str">
            <v>U</v>
          </cell>
          <cell r="H2152">
            <v>71</v>
          </cell>
          <cell r="I2152">
            <v>48</v>
          </cell>
          <cell r="J2152">
            <v>0</v>
          </cell>
          <cell r="K2152" t="str">
            <v>B</v>
          </cell>
          <cell r="L2152">
            <v>-5</v>
          </cell>
          <cell r="M2152">
            <v>1</v>
          </cell>
        </row>
        <row r="2153">
          <cell r="B2153" t="str">
            <v>WESTFIELD</v>
          </cell>
          <cell r="C2153" t="str">
            <v>USA (MA)</v>
          </cell>
          <cell r="D2153">
            <v>42</v>
          </cell>
          <cell r="E2153">
            <v>10</v>
          </cell>
          <cell r="F2153">
            <v>0</v>
          </cell>
          <cell r="G2153" t="str">
            <v>U</v>
          </cell>
          <cell r="H2153">
            <v>72</v>
          </cell>
          <cell r="I2153">
            <v>43</v>
          </cell>
          <cell r="J2153">
            <v>0</v>
          </cell>
          <cell r="K2153" t="str">
            <v>B</v>
          </cell>
          <cell r="L2153">
            <v>-5</v>
          </cell>
          <cell r="M2153">
            <v>1</v>
          </cell>
        </row>
        <row r="2154">
          <cell r="B2154" t="str">
            <v>WESTHAMPTON</v>
          </cell>
          <cell r="C2154" t="str">
            <v>USA (NY)</v>
          </cell>
          <cell r="D2154">
            <v>40</v>
          </cell>
          <cell r="E2154">
            <v>51</v>
          </cell>
          <cell r="F2154">
            <v>0</v>
          </cell>
          <cell r="G2154" t="str">
            <v>U</v>
          </cell>
          <cell r="H2154">
            <v>72</v>
          </cell>
          <cell r="I2154">
            <v>38</v>
          </cell>
          <cell r="J2154">
            <v>0</v>
          </cell>
          <cell r="K2154" t="str">
            <v>B</v>
          </cell>
          <cell r="L2154">
            <v>-5</v>
          </cell>
          <cell r="M2154">
            <v>1</v>
          </cell>
        </row>
        <row r="2155">
          <cell r="B2155" t="str">
            <v>WHEELING</v>
          </cell>
          <cell r="C2155" t="str">
            <v>USA (WV)</v>
          </cell>
          <cell r="D2155">
            <v>40</v>
          </cell>
          <cell r="E2155">
            <v>10</v>
          </cell>
          <cell r="F2155">
            <v>0</v>
          </cell>
          <cell r="G2155" t="str">
            <v>U</v>
          </cell>
          <cell r="H2155">
            <v>80</v>
          </cell>
          <cell r="I2155">
            <v>39</v>
          </cell>
          <cell r="J2155">
            <v>0</v>
          </cell>
          <cell r="K2155" t="str">
            <v>B</v>
          </cell>
          <cell r="L2155">
            <v>-5</v>
          </cell>
          <cell r="M2155">
            <v>1</v>
          </cell>
        </row>
        <row r="2156">
          <cell r="B2156" t="str">
            <v>WHIDBEY ISLAND</v>
          </cell>
          <cell r="C2156" t="str">
            <v>USA (WA)</v>
          </cell>
          <cell r="D2156">
            <v>48</v>
          </cell>
          <cell r="E2156">
            <v>21</v>
          </cell>
          <cell r="F2156">
            <v>0</v>
          </cell>
          <cell r="G2156" t="str">
            <v>U</v>
          </cell>
          <cell r="H2156">
            <v>122</v>
          </cell>
          <cell r="I2156">
            <v>39</v>
          </cell>
          <cell r="J2156">
            <v>0</v>
          </cell>
          <cell r="K2156" t="str">
            <v>B</v>
          </cell>
          <cell r="L2156">
            <v>-8</v>
          </cell>
          <cell r="M2156">
            <v>1</v>
          </cell>
        </row>
        <row r="2157">
          <cell r="B2157" t="str">
            <v>WHITEHORSE</v>
          </cell>
          <cell r="C2157" t="str">
            <v>CANADA</v>
          </cell>
          <cell r="D2157">
            <v>60</v>
          </cell>
          <cell r="E2157">
            <v>43</v>
          </cell>
          <cell r="F2157">
            <v>0</v>
          </cell>
          <cell r="G2157" t="str">
            <v>U</v>
          </cell>
          <cell r="H2157">
            <v>135</v>
          </cell>
          <cell r="I2157">
            <v>4</v>
          </cell>
          <cell r="J2157">
            <v>0</v>
          </cell>
          <cell r="K2157" t="str">
            <v>B</v>
          </cell>
          <cell r="L2157">
            <v>-8</v>
          </cell>
          <cell r="M2157">
            <v>1</v>
          </cell>
        </row>
        <row r="2158">
          <cell r="B2158" t="str">
            <v>WICHITA</v>
          </cell>
          <cell r="C2158" t="str">
            <v>USA (KS)</v>
          </cell>
          <cell r="D2158">
            <v>37</v>
          </cell>
          <cell r="E2158">
            <v>37</v>
          </cell>
          <cell r="F2158">
            <v>0</v>
          </cell>
          <cell r="G2158" t="str">
            <v>U</v>
          </cell>
          <cell r="H2158">
            <v>97</v>
          </cell>
          <cell r="I2158">
            <v>16</v>
          </cell>
          <cell r="J2158">
            <v>0</v>
          </cell>
          <cell r="K2158" t="str">
            <v>B</v>
          </cell>
          <cell r="L2158">
            <v>-6</v>
          </cell>
          <cell r="M2158">
            <v>1</v>
          </cell>
        </row>
        <row r="2159">
          <cell r="B2159" t="str">
            <v>WICHITA FALLS</v>
          </cell>
          <cell r="C2159" t="str">
            <v>USA (TX)</v>
          </cell>
          <cell r="D2159">
            <v>33</v>
          </cell>
          <cell r="E2159">
            <v>59</v>
          </cell>
          <cell r="F2159">
            <v>0</v>
          </cell>
          <cell r="G2159" t="str">
            <v>U</v>
          </cell>
          <cell r="H2159">
            <v>98</v>
          </cell>
          <cell r="I2159">
            <v>30</v>
          </cell>
          <cell r="J2159">
            <v>0</v>
          </cell>
          <cell r="K2159" t="str">
            <v>B</v>
          </cell>
          <cell r="L2159">
            <v>-6</v>
          </cell>
          <cell r="M2159">
            <v>1</v>
          </cell>
        </row>
        <row r="2160">
          <cell r="B2160" t="str">
            <v>WIEN</v>
          </cell>
          <cell r="C2160" t="str">
            <v>AUSTRIA</v>
          </cell>
          <cell r="D2160">
            <v>48</v>
          </cell>
          <cell r="E2160">
            <v>13</v>
          </cell>
          <cell r="F2160">
            <v>0</v>
          </cell>
          <cell r="G2160" t="str">
            <v>U</v>
          </cell>
          <cell r="H2160">
            <v>16</v>
          </cell>
          <cell r="I2160">
            <v>22</v>
          </cell>
          <cell r="J2160">
            <v>0</v>
          </cell>
          <cell r="K2160" t="str">
            <v>T</v>
          </cell>
          <cell r="L2160">
            <v>1</v>
          </cell>
          <cell r="M2160">
            <v>1</v>
          </cell>
        </row>
        <row r="2161">
          <cell r="B2161" t="str">
            <v>WILDENRATH</v>
          </cell>
          <cell r="C2161" t="str">
            <v>GERMANY</v>
          </cell>
          <cell r="D2161">
            <v>51</v>
          </cell>
          <cell r="E2161">
            <v>7</v>
          </cell>
          <cell r="F2161">
            <v>0</v>
          </cell>
          <cell r="G2161" t="str">
            <v>U</v>
          </cell>
          <cell r="H2161">
            <v>6</v>
          </cell>
          <cell r="I2161">
            <v>13</v>
          </cell>
          <cell r="J2161">
            <v>0</v>
          </cell>
          <cell r="K2161" t="str">
            <v>T</v>
          </cell>
          <cell r="L2161">
            <v>1</v>
          </cell>
          <cell r="M2161">
            <v>1</v>
          </cell>
        </row>
        <row r="2162">
          <cell r="B2162" t="str">
            <v>WILLIAMS LAKE</v>
          </cell>
          <cell r="C2162" t="str">
            <v>CANADA</v>
          </cell>
          <cell r="D2162">
            <v>52</v>
          </cell>
          <cell r="E2162">
            <v>11</v>
          </cell>
          <cell r="F2162">
            <v>0</v>
          </cell>
          <cell r="G2162" t="str">
            <v>U</v>
          </cell>
          <cell r="H2162">
            <v>122</v>
          </cell>
          <cell r="I2162">
            <v>3</v>
          </cell>
          <cell r="J2162">
            <v>0</v>
          </cell>
          <cell r="K2162" t="str">
            <v>B</v>
          </cell>
          <cell r="L2162">
            <v>-8</v>
          </cell>
          <cell r="M2162">
            <v>1</v>
          </cell>
        </row>
        <row r="2163">
          <cell r="B2163" t="str">
            <v>WILLIAMSPORT</v>
          </cell>
          <cell r="C2163" t="str">
            <v>USA (PA)</v>
          </cell>
          <cell r="D2163">
            <v>41</v>
          </cell>
          <cell r="E2163">
            <v>15</v>
          </cell>
          <cell r="F2163">
            <v>0</v>
          </cell>
          <cell r="G2163" t="str">
            <v>U</v>
          </cell>
          <cell r="H2163">
            <v>76</v>
          </cell>
          <cell r="I2163">
            <v>55</v>
          </cell>
          <cell r="J2163">
            <v>0</v>
          </cell>
          <cell r="K2163" t="str">
            <v>B</v>
          </cell>
          <cell r="L2163">
            <v>-5</v>
          </cell>
          <cell r="M2163">
            <v>1</v>
          </cell>
        </row>
        <row r="2164">
          <cell r="B2164" t="str">
            <v>WILLISTON</v>
          </cell>
          <cell r="C2164" t="str">
            <v>USA (ND)</v>
          </cell>
          <cell r="D2164">
            <v>48</v>
          </cell>
          <cell r="E2164">
            <v>11</v>
          </cell>
          <cell r="F2164">
            <v>0</v>
          </cell>
          <cell r="G2164" t="str">
            <v>U</v>
          </cell>
          <cell r="H2164">
            <v>103</v>
          </cell>
          <cell r="I2164">
            <v>38</v>
          </cell>
          <cell r="J2164">
            <v>0</v>
          </cell>
          <cell r="K2164" t="str">
            <v>B</v>
          </cell>
          <cell r="L2164">
            <v>-6</v>
          </cell>
          <cell r="M2164">
            <v>1</v>
          </cell>
        </row>
        <row r="2165">
          <cell r="B2165" t="str">
            <v>WILLMAR</v>
          </cell>
          <cell r="C2165" t="str">
            <v>USA (MN)</v>
          </cell>
          <cell r="D2165">
            <v>45</v>
          </cell>
          <cell r="E2165">
            <v>7</v>
          </cell>
          <cell r="F2165">
            <v>0</v>
          </cell>
          <cell r="G2165" t="str">
            <v>U</v>
          </cell>
          <cell r="H2165">
            <v>95</v>
          </cell>
          <cell r="I2165">
            <v>5</v>
          </cell>
          <cell r="J2165">
            <v>0</v>
          </cell>
          <cell r="K2165" t="str">
            <v>B</v>
          </cell>
          <cell r="L2165">
            <v>-6</v>
          </cell>
          <cell r="M2165">
            <v>1</v>
          </cell>
        </row>
        <row r="2166">
          <cell r="B2166" t="str">
            <v>WILLOW GROVE</v>
          </cell>
          <cell r="C2166" t="str">
            <v>USA (PA)</v>
          </cell>
          <cell r="D2166">
            <v>40</v>
          </cell>
          <cell r="E2166">
            <v>12</v>
          </cell>
          <cell r="F2166">
            <v>0</v>
          </cell>
          <cell r="G2166" t="str">
            <v>U</v>
          </cell>
          <cell r="H2166">
            <v>75</v>
          </cell>
          <cell r="I2166">
            <v>9</v>
          </cell>
          <cell r="J2166">
            <v>0</v>
          </cell>
          <cell r="K2166" t="str">
            <v>B</v>
          </cell>
          <cell r="L2166">
            <v>-5</v>
          </cell>
          <cell r="M2166">
            <v>1</v>
          </cell>
        </row>
        <row r="2167">
          <cell r="B2167" t="str">
            <v>WILLOWS</v>
          </cell>
          <cell r="C2167" t="str">
            <v>USA (CA)</v>
          </cell>
          <cell r="D2167">
            <v>39</v>
          </cell>
          <cell r="E2167">
            <v>31</v>
          </cell>
          <cell r="F2167">
            <v>0</v>
          </cell>
          <cell r="G2167" t="str">
            <v>U</v>
          </cell>
          <cell r="H2167">
            <v>122</v>
          </cell>
          <cell r="I2167">
            <v>13</v>
          </cell>
          <cell r="J2167">
            <v>0</v>
          </cell>
          <cell r="K2167" t="str">
            <v>B</v>
          </cell>
          <cell r="L2167">
            <v>-8</v>
          </cell>
          <cell r="M2167">
            <v>1</v>
          </cell>
        </row>
        <row r="2168">
          <cell r="B2168" t="str">
            <v>WILMINGTON</v>
          </cell>
          <cell r="C2168" t="str">
            <v>USA (DE)</v>
          </cell>
          <cell r="D2168">
            <v>39</v>
          </cell>
          <cell r="E2168">
            <v>41</v>
          </cell>
          <cell r="F2168">
            <v>0</v>
          </cell>
          <cell r="G2168" t="str">
            <v>U</v>
          </cell>
          <cell r="H2168">
            <v>75</v>
          </cell>
          <cell r="I2168">
            <v>36</v>
          </cell>
          <cell r="J2168">
            <v>0</v>
          </cell>
          <cell r="K2168" t="str">
            <v>B</v>
          </cell>
          <cell r="L2168">
            <v>-5</v>
          </cell>
          <cell r="M2168">
            <v>1</v>
          </cell>
        </row>
        <row r="2169">
          <cell r="B2169" t="str">
            <v>WILMINGTON</v>
          </cell>
          <cell r="C2169" t="str">
            <v>USA (NC)</v>
          </cell>
          <cell r="D2169">
            <v>34</v>
          </cell>
          <cell r="E2169">
            <v>16</v>
          </cell>
          <cell r="F2169">
            <v>0</v>
          </cell>
          <cell r="G2169" t="str">
            <v>U</v>
          </cell>
          <cell r="H2169">
            <v>77</v>
          </cell>
          <cell r="I2169">
            <v>54</v>
          </cell>
          <cell r="J2169">
            <v>0</v>
          </cell>
          <cell r="K2169" t="str">
            <v>B</v>
          </cell>
          <cell r="L2169">
            <v>-5</v>
          </cell>
          <cell r="M2169">
            <v>1</v>
          </cell>
        </row>
        <row r="2170">
          <cell r="B2170" t="str">
            <v>WILMINGTON</v>
          </cell>
          <cell r="C2170" t="str">
            <v>USA (OH)</v>
          </cell>
          <cell r="D2170">
            <v>39</v>
          </cell>
          <cell r="E2170">
            <v>30</v>
          </cell>
          <cell r="F2170">
            <v>0</v>
          </cell>
          <cell r="G2170" t="str">
            <v>U</v>
          </cell>
          <cell r="H2170">
            <v>83</v>
          </cell>
          <cell r="I2170">
            <v>52</v>
          </cell>
          <cell r="J2170">
            <v>0</v>
          </cell>
          <cell r="K2170" t="str">
            <v>B</v>
          </cell>
          <cell r="L2170">
            <v>-5</v>
          </cell>
          <cell r="M2170">
            <v>1</v>
          </cell>
        </row>
        <row r="2171">
          <cell r="B2171" t="str">
            <v>WINDHOEK</v>
          </cell>
          <cell r="C2171" t="str">
            <v>NAMIBIA</v>
          </cell>
          <cell r="D2171">
            <v>22</v>
          </cell>
          <cell r="E2171">
            <v>29</v>
          </cell>
          <cell r="F2171">
            <v>0</v>
          </cell>
          <cell r="G2171" t="str">
            <v>S</v>
          </cell>
          <cell r="H2171">
            <v>17</v>
          </cell>
          <cell r="I2171">
            <v>28</v>
          </cell>
          <cell r="J2171">
            <v>0</v>
          </cell>
          <cell r="K2171" t="str">
            <v>T</v>
          </cell>
          <cell r="L2171">
            <v>2</v>
          </cell>
          <cell r="M2171">
            <v>1</v>
          </cell>
        </row>
        <row r="2172">
          <cell r="B2172" t="str">
            <v>WINDSOR</v>
          </cell>
          <cell r="C2172" t="str">
            <v>CANADA</v>
          </cell>
          <cell r="D2172">
            <v>42</v>
          </cell>
          <cell r="E2172">
            <v>16</v>
          </cell>
          <cell r="F2172">
            <v>0</v>
          </cell>
          <cell r="G2172" t="str">
            <v>U</v>
          </cell>
          <cell r="H2172">
            <v>82</v>
          </cell>
          <cell r="I2172">
            <v>58</v>
          </cell>
          <cell r="J2172">
            <v>0</v>
          </cell>
          <cell r="K2172" t="str">
            <v>B</v>
          </cell>
          <cell r="L2172">
            <v>-5</v>
          </cell>
          <cell r="M2172">
            <v>1</v>
          </cell>
        </row>
        <row r="2173">
          <cell r="B2173" t="str">
            <v>WINNEMUCCA</v>
          </cell>
          <cell r="C2173" t="str">
            <v>USA (NV)</v>
          </cell>
          <cell r="D2173">
            <v>40</v>
          </cell>
          <cell r="E2173">
            <v>54</v>
          </cell>
          <cell r="F2173">
            <v>0</v>
          </cell>
          <cell r="G2173" t="str">
            <v>U</v>
          </cell>
          <cell r="H2173">
            <v>117</v>
          </cell>
          <cell r="I2173">
            <v>48</v>
          </cell>
          <cell r="J2173">
            <v>0</v>
          </cell>
          <cell r="K2173" t="str">
            <v>B</v>
          </cell>
          <cell r="L2173">
            <v>-8</v>
          </cell>
          <cell r="M2173">
            <v>1</v>
          </cell>
        </row>
        <row r="2174">
          <cell r="B2174" t="str">
            <v>WINNIPEG</v>
          </cell>
          <cell r="C2174" t="str">
            <v>CANADA</v>
          </cell>
          <cell r="D2174">
            <v>49</v>
          </cell>
          <cell r="E2174">
            <v>54</v>
          </cell>
          <cell r="F2174">
            <v>0</v>
          </cell>
          <cell r="G2174" t="str">
            <v>U</v>
          </cell>
          <cell r="H2174">
            <v>97</v>
          </cell>
          <cell r="I2174">
            <v>14</v>
          </cell>
          <cell r="J2174">
            <v>0</v>
          </cell>
          <cell r="K2174" t="str">
            <v>B</v>
          </cell>
          <cell r="L2174">
            <v>-6</v>
          </cell>
          <cell r="M2174">
            <v>1</v>
          </cell>
        </row>
        <row r="2175">
          <cell r="B2175" t="str">
            <v>WINSLOW</v>
          </cell>
          <cell r="C2175" t="str">
            <v>USA (AZ)</v>
          </cell>
          <cell r="D2175">
            <v>35</v>
          </cell>
          <cell r="E2175">
            <v>1</v>
          </cell>
          <cell r="F2175">
            <v>0</v>
          </cell>
          <cell r="G2175" t="str">
            <v>U</v>
          </cell>
          <cell r="H2175">
            <v>110</v>
          </cell>
          <cell r="I2175">
            <v>44</v>
          </cell>
          <cell r="J2175">
            <v>0</v>
          </cell>
          <cell r="K2175" t="str">
            <v>B</v>
          </cell>
          <cell r="L2175">
            <v>-7</v>
          </cell>
          <cell r="M2175">
            <v>1</v>
          </cell>
        </row>
        <row r="2176">
          <cell r="B2176" t="str">
            <v>WINSTON-SALEM</v>
          </cell>
          <cell r="C2176" t="str">
            <v>USA (NC)</v>
          </cell>
          <cell r="D2176">
            <v>36</v>
          </cell>
          <cell r="E2176">
            <v>8</v>
          </cell>
          <cell r="F2176">
            <v>0</v>
          </cell>
          <cell r="G2176" t="str">
            <v>U</v>
          </cell>
          <cell r="H2176">
            <v>80</v>
          </cell>
          <cell r="I2176">
            <v>14</v>
          </cell>
          <cell r="J2176">
            <v>0</v>
          </cell>
          <cell r="K2176" t="str">
            <v>B</v>
          </cell>
          <cell r="L2176">
            <v>-5</v>
          </cell>
          <cell r="M2176">
            <v>1</v>
          </cell>
        </row>
        <row r="2177">
          <cell r="B2177" t="str">
            <v>WISCONSIN RAPIDS</v>
          </cell>
          <cell r="C2177" t="str">
            <v>USA (WI)</v>
          </cell>
          <cell r="D2177">
            <v>44</v>
          </cell>
          <cell r="E2177">
            <v>22</v>
          </cell>
          <cell r="F2177">
            <v>0</v>
          </cell>
          <cell r="G2177" t="str">
            <v>U</v>
          </cell>
          <cell r="H2177">
            <v>89</v>
          </cell>
          <cell r="I2177">
            <v>50</v>
          </cell>
          <cell r="J2177">
            <v>0</v>
          </cell>
          <cell r="K2177" t="str">
            <v>B</v>
          </cell>
          <cell r="L2177">
            <v>-6</v>
          </cell>
          <cell r="M2177">
            <v>1</v>
          </cell>
        </row>
        <row r="2178">
          <cell r="B2178" t="str">
            <v>WISE</v>
          </cell>
          <cell r="C2178" t="str">
            <v>USA (VA)</v>
          </cell>
          <cell r="D2178">
            <v>36</v>
          </cell>
          <cell r="E2178">
            <v>59</v>
          </cell>
          <cell r="F2178">
            <v>0</v>
          </cell>
          <cell r="G2178" t="str">
            <v>U</v>
          </cell>
          <cell r="H2178">
            <v>82</v>
          </cell>
          <cell r="I2178">
            <v>32</v>
          </cell>
          <cell r="J2178">
            <v>0</v>
          </cell>
          <cell r="K2178" t="str">
            <v>B</v>
          </cell>
          <cell r="L2178">
            <v>-5</v>
          </cell>
          <cell r="M2178">
            <v>1</v>
          </cell>
        </row>
        <row r="2179">
          <cell r="B2179" t="str">
            <v>WOLF POINT</v>
          </cell>
          <cell r="C2179" t="str">
            <v>USA (MT)</v>
          </cell>
          <cell r="D2179">
            <v>48</v>
          </cell>
          <cell r="E2179">
            <v>6</v>
          </cell>
          <cell r="F2179">
            <v>0</v>
          </cell>
          <cell r="G2179" t="str">
            <v>U</v>
          </cell>
          <cell r="H2179">
            <v>105</v>
          </cell>
          <cell r="I2179">
            <v>34</v>
          </cell>
          <cell r="J2179">
            <v>0</v>
          </cell>
          <cell r="K2179" t="str">
            <v>B</v>
          </cell>
          <cell r="L2179">
            <v>-7</v>
          </cell>
          <cell r="M2179">
            <v>1</v>
          </cell>
        </row>
        <row r="2180">
          <cell r="B2180" t="str">
            <v>WONOGIRI</v>
          </cell>
          <cell r="C2180" t="str">
            <v>INDONESIA</v>
          </cell>
          <cell r="D2180">
            <v>7</v>
          </cell>
          <cell r="E2180">
            <v>50</v>
          </cell>
          <cell r="F2180">
            <v>0</v>
          </cell>
          <cell r="G2180" t="str">
            <v>S</v>
          </cell>
          <cell r="H2180">
            <v>110</v>
          </cell>
          <cell r="I2180">
            <v>55</v>
          </cell>
          <cell r="J2180">
            <v>0</v>
          </cell>
          <cell r="K2180" t="str">
            <v>T</v>
          </cell>
          <cell r="L2180">
            <v>7</v>
          </cell>
          <cell r="M2180">
            <v>10</v>
          </cell>
        </row>
        <row r="2181">
          <cell r="B2181" t="str">
            <v>WONOSARI</v>
          </cell>
          <cell r="C2181" t="str">
            <v>INDONESIA</v>
          </cell>
          <cell r="D2181">
            <v>7</v>
          </cell>
          <cell r="E2181">
            <v>58</v>
          </cell>
          <cell r="F2181">
            <v>0</v>
          </cell>
          <cell r="G2181" t="str">
            <v>S</v>
          </cell>
          <cell r="H2181">
            <v>110</v>
          </cell>
          <cell r="I2181">
            <v>35</v>
          </cell>
          <cell r="J2181">
            <v>0</v>
          </cell>
          <cell r="K2181" t="str">
            <v>T</v>
          </cell>
          <cell r="L2181">
            <v>7</v>
          </cell>
          <cell r="M2181">
            <v>10</v>
          </cell>
        </row>
        <row r="2182">
          <cell r="B2182" t="str">
            <v>WONOSOBO</v>
          </cell>
          <cell r="C2182" t="str">
            <v>INDONESIA</v>
          </cell>
          <cell r="D2182">
            <v>7</v>
          </cell>
          <cell r="E2182">
            <v>24</v>
          </cell>
          <cell r="F2182">
            <v>0</v>
          </cell>
          <cell r="G2182" t="str">
            <v>S</v>
          </cell>
          <cell r="H2182">
            <v>109</v>
          </cell>
          <cell r="I2182">
            <v>54</v>
          </cell>
          <cell r="J2182">
            <v>0</v>
          </cell>
          <cell r="K2182" t="str">
            <v>T</v>
          </cell>
          <cell r="L2182">
            <v>7</v>
          </cell>
          <cell r="M2182">
            <v>10</v>
          </cell>
        </row>
        <row r="2183">
          <cell r="B2183" t="str">
            <v>WOODBRIDGE</v>
          </cell>
          <cell r="C2183" t="str">
            <v>UK</v>
          </cell>
          <cell r="D2183">
            <v>52</v>
          </cell>
          <cell r="E2183">
            <v>8</v>
          </cell>
          <cell r="F2183">
            <v>0</v>
          </cell>
          <cell r="G2183" t="str">
            <v>U</v>
          </cell>
          <cell r="H2183">
            <v>1</v>
          </cell>
          <cell r="I2183">
            <v>26</v>
          </cell>
          <cell r="J2183">
            <v>0</v>
          </cell>
          <cell r="K2183" t="str">
            <v>T</v>
          </cell>
          <cell r="L2183">
            <v>0</v>
          </cell>
          <cell r="M2183">
            <v>1</v>
          </cell>
        </row>
        <row r="2184">
          <cell r="B2184" t="str">
            <v>WOODWARD</v>
          </cell>
          <cell r="C2184" t="str">
            <v>USA (OK)</v>
          </cell>
          <cell r="D2184">
            <v>36</v>
          </cell>
          <cell r="E2184">
            <v>26</v>
          </cell>
          <cell r="F2184">
            <v>0</v>
          </cell>
          <cell r="G2184" t="str">
            <v>U</v>
          </cell>
          <cell r="H2184">
            <v>99</v>
          </cell>
          <cell r="I2184">
            <v>32</v>
          </cell>
          <cell r="J2184">
            <v>0</v>
          </cell>
          <cell r="K2184" t="str">
            <v>B</v>
          </cell>
          <cell r="L2184">
            <v>-6</v>
          </cell>
          <cell r="M2184">
            <v>1</v>
          </cell>
        </row>
        <row r="2185">
          <cell r="B2185" t="str">
            <v>WOOSTER</v>
          </cell>
          <cell r="C2185" t="str">
            <v>USA (OH)</v>
          </cell>
          <cell r="D2185">
            <v>40</v>
          </cell>
          <cell r="E2185">
            <v>52</v>
          </cell>
          <cell r="F2185">
            <v>0</v>
          </cell>
          <cell r="G2185" t="str">
            <v>U</v>
          </cell>
          <cell r="H2185">
            <v>81</v>
          </cell>
          <cell r="I2185">
            <v>53</v>
          </cell>
          <cell r="J2185">
            <v>0</v>
          </cell>
          <cell r="K2185" t="str">
            <v>B</v>
          </cell>
          <cell r="L2185">
            <v>-5</v>
          </cell>
          <cell r="M2185">
            <v>1</v>
          </cell>
        </row>
        <row r="2186">
          <cell r="B2186" t="str">
            <v>WORCESTER</v>
          </cell>
          <cell r="C2186" t="str">
            <v>USA (MA)</v>
          </cell>
          <cell r="D2186">
            <v>42</v>
          </cell>
          <cell r="E2186">
            <v>16</v>
          </cell>
          <cell r="F2186">
            <v>0</v>
          </cell>
          <cell r="G2186" t="str">
            <v>U</v>
          </cell>
          <cell r="H2186">
            <v>71</v>
          </cell>
          <cell r="I2186">
            <v>52</v>
          </cell>
          <cell r="J2186">
            <v>0</v>
          </cell>
          <cell r="K2186" t="str">
            <v>B</v>
          </cell>
          <cell r="L2186">
            <v>-5</v>
          </cell>
          <cell r="M2186">
            <v>1</v>
          </cell>
        </row>
        <row r="2187">
          <cell r="B2187" t="str">
            <v>WORLAND</v>
          </cell>
          <cell r="C2187" t="str">
            <v>USA (WY)</v>
          </cell>
          <cell r="D2187">
            <v>43</v>
          </cell>
          <cell r="E2187">
            <v>58</v>
          </cell>
          <cell r="F2187">
            <v>0</v>
          </cell>
          <cell r="G2187" t="str">
            <v>U</v>
          </cell>
          <cell r="H2187">
            <v>107</v>
          </cell>
          <cell r="I2187">
            <v>57</v>
          </cell>
          <cell r="J2187">
            <v>0</v>
          </cell>
          <cell r="K2187" t="str">
            <v>B</v>
          </cell>
          <cell r="L2187">
            <v>-7</v>
          </cell>
          <cell r="M2187">
            <v>1</v>
          </cell>
        </row>
        <row r="2188">
          <cell r="B2188" t="str">
            <v>WORTHINGTON</v>
          </cell>
          <cell r="C2188" t="str">
            <v>USA (MN)</v>
          </cell>
          <cell r="D2188">
            <v>43</v>
          </cell>
          <cell r="E2188">
            <v>39</v>
          </cell>
          <cell r="F2188">
            <v>0</v>
          </cell>
          <cell r="G2188" t="str">
            <v>U</v>
          </cell>
          <cell r="H2188">
            <v>95</v>
          </cell>
          <cell r="I2188">
            <v>35</v>
          </cell>
          <cell r="J2188">
            <v>0</v>
          </cell>
          <cell r="K2188" t="str">
            <v>B</v>
          </cell>
          <cell r="L2188">
            <v>-6</v>
          </cell>
          <cell r="M2188">
            <v>1</v>
          </cell>
        </row>
        <row r="2189">
          <cell r="B2189" t="str">
            <v>WUHAN</v>
          </cell>
          <cell r="C2189" t="str">
            <v>CHINA</v>
          </cell>
          <cell r="D2189">
            <v>36</v>
          </cell>
          <cell r="E2189">
            <v>45</v>
          </cell>
          <cell r="F2189">
            <v>0</v>
          </cell>
          <cell r="G2189" t="str">
            <v>U</v>
          </cell>
          <cell r="H2189">
            <v>114</v>
          </cell>
          <cell r="I2189">
            <v>15</v>
          </cell>
          <cell r="J2189">
            <v>0</v>
          </cell>
          <cell r="K2189" t="str">
            <v>T</v>
          </cell>
          <cell r="L2189">
            <v>8</v>
          </cell>
          <cell r="M2189">
            <v>1</v>
          </cell>
        </row>
        <row r="2190">
          <cell r="B2190" t="str">
            <v>YAKIMA</v>
          </cell>
          <cell r="C2190" t="str">
            <v>USA (WA)</v>
          </cell>
          <cell r="D2190">
            <v>46</v>
          </cell>
          <cell r="E2190">
            <v>34</v>
          </cell>
          <cell r="F2190">
            <v>0</v>
          </cell>
          <cell r="G2190" t="str">
            <v>U</v>
          </cell>
          <cell r="H2190">
            <v>120</v>
          </cell>
          <cell r="I2190">
            <v>32</v>
          </cell>
          <cell r="J2190">
            <v>0</v>
          </cell>
          <cell r="K2190" t="str">
            <v>B</v>
          </cell>
          <cell r="L2190">
            <v>-8</v>
          </cell>
          <cell r="M2190">
            <v>1</v>
          </cell>
        </row>
        <row r="2191">
          <cell r="B2191" t="str">
            <v>YAKUTAT</v>
          </cell>
          <cell r="C2191" t="str">
            <v>USA (AK)</v>
          </cell>
          <cell r="D2191">
            <v>59</v>
          </cell>
          <cell r="E2191">
            <v>31</v>
          </cell>
          <cell r="F2191">
            <v>0</v>
          </cell>
          <cell r="G2191" t="str">
            <v>U</v>
          </cell>
          <cell r="H2191">
            <v>139</v>
          </cell>
          <cell r="I2191">
            <v>40</v>
          </cell>
          <cell r="J2191">
            <v>0</v>
          </cell>
          <cell r="K2191" t="str">
            <v>B</v>
          </cell>
          <cell r="L2191">
            <v>-9</v>
          </cell>
          <cell r="M2191">
            <v>1</v>
          </cell>
        </row>
        <row r="2192">
          <cell r="B2192" t="str">
            <v>YAMAGATA</v>
          </cell>
          <cell r="C2192" t="str">
            <v>JAPAN</v>
          </cell>
          <cell r="D2192">
            <v>38</v>
          </cell>
          <cell r="E2192">
            <v>24</v>
          </cell>
          <cell r="F2192">
            <v>0</v>
          </cell>
          <cell r="G2192" t="str">
            <v>U</v>
          </cell>
          <cell r="H2192">
            <v>140</v>
          </cell>
          <cell r="I2192">
            <v>23</v>
          </cell>
          <cell r="J2192">
            <v>0</v>
          </cell>
          <cell r="K2192" t="str">
            <v>T</v>
          </cell>
          <cell r="L2192">
            <v>9</v>
          </cell>
          <cell r="M2192">
            <v>1</v>
          </cell>
        </row>
        <row r="2193">
          <cell r="B2193" t="str">
            <v>YANBO</v>
          </cell>
          <cell r="C2193" t="str">
            <v>SAUDI ARABIA</v>
          </cell>
          <cell r="D2193">
            <v>24</v>
          </cell>
          <cell r="E2193">
            <v>9</v>
          </cell>
          <cell r="F2193">
            <v>0</v>
          </cell>
          <cell r="G2193" t="str">
            <v>U</v>
          </cell>
          <cell r="H2193">
            <v>38</v>
          </cell>
          <cell r="I2193">
            <v>4</v>
          </cell>
          <cell r="J2193">
            <v>0</v>
          </cell>
          <cell r="K2193" t="str">
            <v>T</v>
          </cell>
          <cell r="L2193">
            <v>3</v>
          </cell>
          <cell r="M2193">
            <v>1</v>
          </cell>
        </row>
        <row r="2194">
          <cell r="B2194" t="str">
            <v>YANGON</v>
          </cell>
          <cell r="C2194" t="str">
            <v>MYANMAR</v>
          </cell>
          <cell r="D2194">
            <v>16</v>
          </cell>
          <cell r="E2194">
            <v>54</v>
          </cell>
          <cell r="F2194">
            <v>0</v>
          </cell>
          <cell r="G2194" t="str">
            <v>U</v>
          </cell>
          <cell r="H2194">
            <v>96</v>
          </cell>
          <cell r="I2194">
            <v>8</v>
          </cell>
          <cell r="J2194">
            <v>0</v>
          </cell>
          <cell r="K2194" t="str">
            <v>T</v>
          </cell>
          <cell r="L2194">
            <v>6</v>
          </cell>
          <cell r="M2194">
            <v>1</v>
          </cell>
        </row>
        <row r="2195">
          <cell r="B2195" t="str">
            <v>YAOUNDE</v>
          </cell>
          <cell r="C2195" t="str">
            <v>CAMEROON</v>
          </cell>
          <cell r="D2195">
            <v>3</v>
          </cell>
          <cell r="E2195">
            <v>50</v>
          </cell>
          <cell r="F2195">
            <v>0</v>
          </cell>
          <cell r="G2195" t="str">
            <v>U</v>
          </cell>
          <cell r="H2195">
            <v>11</v>
          </cell>
          <cell r="I2195">
            <v>31</v>
          </cell>
          <cell r="J2195">
            <v>0</v>
          </cell>
          <cell r="K2195" t="str">
            <v>T</v>
          </cell>
          <cell r="L2195">
            <v>1</v>
          </cell>
          <cell r="M2195">
            <v>1</v>
          </cell>
        </row>
        <row r="2196">
          <cell r="B2196" t="str">
            <v>YARMOUTH</v>
          </cell>
          <cell r="C2196" t="str">
            <v>CANADA</v>
          </cell>
          <cell r="D2196">
            <v>43</v>
          </cell>
          <cell r="E2196">
            <v>50</v>
          </cell>
          <cell r="F2196">
            <v>0</v>
          </cell>
          <cell r="G2196" t="str">
            <v>U</v>
          </cell>
          <cell r="H2196">
            <v>66</v>
          </cell>
          <cell r="I2196">
            <v>5</v>
          </cell>
          <cell r="J2196">
            <v>0</v>
          </cell>
          <cell r="K2196" t="str">
            <v>B</v>
          </cell>
          <cell r="L2196">
            <v>-4</v>
          </cell>
          <cell r="M2196">
            <v>1</v>
          </cell>
        </row>
        <row r="2197">
          <cell r="B2197" t="str">
            <v>YAZD</v>
          </cell>
          <cell r="C2197" t="str">
            <v>IRAN</v>
          </cell>
          <cell r="D2197">
            <v>31</v>
          </cell>
          <cell r="E2197">
            <v>54</v>
          </cell>
          <cell r="F2197">
            <v>0</v>
          </cell>
          <cell r="G2197" t="str">
            <v>U</v>
          </cell>
          <cell r="H2197">
            <v>54</v>
          </cell>
          <cell r="I2197">
            <v>17</v>
          </cell>
          <cell r="J2197">
            <v>0</v>
          </cell>
          <cell r="K2197" t="str">
            <v>T</v>
          </cell>
          <cell r="L2197">
            <v>3</v>
          </cell>
          <cell r="M2197">
            <v>1</v>
          </cell>
        </row>
        <row r="2198">
          <cell r="B2198" t="str">
            <v>YELLOWKNIFE</v>
          </cell>
          <cell r="C2198" t="str">
            <v>CANADA</v>
          </cell>
          <cell r="D2198">
            <v>62</v>
          </cell>
          <cell r="E2198">
            <v>28</v>
          </cell>
          <cell r="F2198">
            <v>0</v>
          </cell>
          <cell r="G2198" t="str">
            <v>U</v>
          </cell>
          <cell r="H2198">
            <v>114</v>
          </cell>
          <cell r="I2198">
            <v>27</v>
          </cell>
          <cell r="J2198">
            <v>0</v>
          </cell>
          <cell r="K2198" t="str">
            <v>B</v>
          </cell>
          <cell r="L2198">
            <v>-7</v>
          </cell>
          <cell r="M2198">
            <v>1</v>
          </cell>
        </row>
        <row r="2199">
          <cell r="B2199" t="str">
            <v>YOGYAKARTA</v>
          </cell>
          <cell r="C2199" t="str">
            <v>INDONESIA</v>
          </cell>
          <cell r="D2199">
            <v>7</v>
          </cell>
          <cell r="E2199">
            <v>48</v>
          </cell>
          <cell r="F2199">
            <v>0</v>
          </cell>
          <cell r="G2199" t="str">
            <v>S</v>
          </cell>
          <cell r="H2199">
            <v>110</v>
          </cell>
          <cell r="I2199">
            <v>24</v>
          </cell>
          <cell r="J2199">
            <v>0</v>
          </cell>
          <cell r="K2199" t="str">
            <v>T</v>
          </cell>
          <cell r="L2199">
            <v>7</v>
          </cell>
          <cell r="M2199">
            <v>10</v>
          </cell>
        </row>
        <row r="2200">
          <cell r="B2200" t="str">
            <v>YOKOHAMA</v>
          </cell>
          <cell r="C2200" t="str">
            <v>JAPAN</v>
          </cell>
          <cell r="D2200">
            <v>41</v>
          </cell>
          <cell r="E2200">
            <v>4</v>
          </cell>
          <cell r="F2200">
            <v>0</v>
          </cell>
          <cell r="G2200" t="str">
            <v>U</v>
          </cell>
          <cell r="H2200">
            <v>141</v>
          </cell>
          <cell r="I2200">
            <v>15</v>
          </cell>
          <cell r="J2200">
            <v>0</v>
          </cell>
          <cell r="K2200" t="str">
            <v>T</v>
          </cell>
          <cell r="L2200">
            <v>9</v>
          </cell>
          <cell r="M2200">
            <v>1</v>
          </cell>
        </row>
        <row r="2201">
          <cell r="B2201" t="str">
            <v>YOLA</v>
          </cell>
          <cell r="C2201" t="str">
            <v>NIGERIA</v>
          </cell>
          <cell r="D2201">
            <v>9</v>
          </cell>
          <cell r="E2201">
            <v>16</v>
          </cell>
          <cell r="F2201">
            <v>0</v>
          </cell>
          <cell r="G2201" t="str">
            <v>U</v>
          </cell>
          <cell r="H2201">
            <v>12</v>
          </cell>
          <cell r="I2201">
            <v>26</v>
          </cell>
          <cell r="J2201">
            <v>0</v>
          </cell>
          <cell r="K2201" t="str">
            <v>T</v>
          </cell>
          <cell r="L2201">
            <v>1</v>
          </cell>
          <cell r="M2201">
            <v>1</v>
          </cell>
        </row>
        <row r="2202">
          <cell r="B2202" t="str">
            <v>YORKTON</v>
          </cell>
          <cell r="C2202" t="str">
            <v>CANADA</v>
          </cell>
          <cell r="D2202">
            <v>51</v>
          </cell>
          <cell r="E2202">
            <v>16</v>
          </cell>
          <cell r="F2202">
            <v>0</v>
          </cell>
          <cell r="G2202" t="str">
            <v>U</v>
          </cell>
          <cell r="H2202">
            <v>102</v>
          </cell>
          <cell r="I2202">
            <v>28</v>
          </cell>
          <cell r="J2202">
            <v>0</v>
          </cell>
          <cell r="K2202" t="str">
            <v>B</v>
          </cell>
          <cell r="L2202">
            <v>-6</v>
          </cell>
          <cell r="M2202">
            <v>1</v>
          </cell>
        </row>
        <row r="2203">
          <cell r="B2203" t="str">
            <v>YOUNGSTOWN</v>
          </cell>
          <cell r="C2203" t="str">
            <v>USA (OH)</v>
          </cell>
          <cell r="D2203">
            <v>41</v>
          </cell>
          <cell r="E2203">
            <v>15</v>
          </cell>
          <cell r="F2203">
            <v>0</v>
          </cell>
          <cell r="G2203" t="str">
            <v>U</v>
          </cell>
          <cell r="H2203">
            <v>80</v>
          </cell>
          <cell r="I2203">
            <v>40</v>
          </cell>
          <cell r="J2203">
            <v>0</v>
          </cell>
          <cell r="K2203" t="str">
            <v>B</v>
          </cell>
          <cell r="L2203">
            <v>-5</v>
          </cell>
          <cell r="M2203">
            <v>1</v>
          </cell>
        </row>
        <row r="2204">
          <cell r="B2204" t="str">
            <v>YUMA</v>
          </cell>
          <cell r="C2204" t="str">
            <v>USA (AZ)</v>
          </cell>
          <cell r="D2204">
            <v>32</v>
          </cell>
          <cell r="E2204">
            <v>39</v>
          </cell>
          <cell r="F2204">
            <v>0</v>
          </cell>
          <cell r="G2204" t="str">
            <v>U</v>
          </cell>
          <cell r="H2204">
            <v>114</v>
          </cell>
          <cell r="I2204">
            <v>36</v>
          </cell>
          <cell r="J2204">
            <v>0</v>
          </cell>
          <cell r="K2204" t="str">
            <v>B</v>
          </cell>
          <cell r="L2204">
            <v>-7</v>
          </cell>
          <cell r="M2204">
            <v>1</v>
          </cell>
        </row>
        <row r="2205">
          <cell r="B2205" t="str">
            <v>ZAHEDAN</v>
          </cell>
          <cell r="C2205" t="str">
            <v>IRAN</v>
          </cell>
          <cell r="D2205">
            <v>29</v>
          </cell>
          <cell r="E2205">
            <v>28</v>
          </cell>
          <cell r="F2205">
            <v>0</v>
          </cell>
          <cell r="G2205" t="str">
            <v>U</v>
          </cell>
          <cell r="H2205">
            <v>60</v>
          </cell>
          <cell r="I2205">
            <v>54</v>
          </cell>
          <cell r="J2205">
            <v>0</v>
          </cell>
          <cell r="K2205" t="str">
            <v>T</v>
          </cell>
          <cell r="L2205">
            <v>3</v>
          </cell>
          <cell r="M2205">
            <v>1</v>
          </cell>
        </row>
        <row r="2206">
          <cell r="B2206" t="str">
            <v>ZAMBOANGA</v>
          </cell>
          <cell r="C2206" t="str">
            <v>PHILIPPINES</v>
          </cell>
          <cell r="D2206">
            <v>6</v>
          </cell>
          <cell r="E2206">
            <v>55</v>
          </cell>
          <cell r="F2206">
            <v>0</v>
          </cell>
          <cell r="G2206" t="str">
            <v>U</v>
          </cell>
          <cell r="H2206">
            <v>122</v>
          </cell>
          <cell r="I2206">
            <v>4</v>
          </cell>
          <cell r="J2206">
            <v>0</v>
          </cell>
          <cell r="K2206" t="str">
            <v>T</v>
          </cell>
          <cell r="L2206">
            <v>8</v>
          </cell>
          <cell r="M2206">
            <v>1</v>
          </cell>
        </row>
        <row r="2207">
          <cell r="B2207" t="str">
            <v>ZANESVILLE</v>
          </cell>
          <cell r="C2207" t="str">
            <v>USA (OH)</v>
          </cell>
          <cell r="D2207">
            <v>39</v>
          </cell>
          <cell r="E2207">
            <v>57</v>
          </cell>
          <cell r="F2207">
            <v>0</v>
          </cell>
          <cell r="G2207" t="str">
            <v>U</v>
          </cell>
          <cell r="H2207">
            <v>81</v>
          </cell>
          <cell r="I2207">
            <v>54</v>
          </cell>
          <cell r="J2207">
            <v>0</v>
          </cell>
          <cell r="K2207" t="str">
            <v>B</v>
          </cell>
          <cell r="L2207">
            <v>-5</v>
          </cell>
          <cell r="M2207">
            <v>1</v>
          </cell>
        </row>
        <row r="2208">
          <cell r="B2208" t="str">
            <v>ZANZIBAR</v>
          </cell>
          <cell r="C2208" t="str">
            <v>TANZANIA</v>
          </cell>
          <cell r="D2208">
            <v>6</v>
          </cell>
          <cell r="E2208">
            <v>13</v>
          </cell>
          <cell r="F2208">
            <v>0</v>
          </cell>
          <cell r="G2208" t="str">
            <v>S</v>
          </cell>
          <cell r="H2208">
            <v>39</v>
          </cell>
          <cell r="I2208">
            <v>13</v>
          </cell>
          <cell r="J2208">
            <v>0</v>
          </cell>
          <cell r="K2208" t="str">
            <v>T</v>
          </cell>
          <cell r="L2208">
            <v>3</v>
          </cell>
          <cell r="M2208">
            <v>1</v>
          </cell>
        </row>
        <row r="2209">
          <cell r="B2209" t="str">
            <v>ZARAGOZA</v>
          </cell>
          <cell r="C2209" t="str">
            <v>SPAIN</v>
          </cell>
          <cell r="D2209">
            <v>41</v>
          </cell>
          <cell r="E2209">
            <v>40</v>
          </cell>
          <cell r="F2209">
            <v>0</v>
          </cell>
          <cell r="G2209" t="str">
            <v>U</v>
          </cell>
          <cell r="H2209">
            <v>1</v>
          </cell>
          <cell r="I2209">
            <v>2</v>
          </cell>
          <cell r="J2209">
            <v>0</v>
          </cell>
          <cell r="K2209" t="str">
            <v>B</v>
          </cell>
          <cell r="L2209">
            <v>1</v>
          </cell>
          <cell r="M2209">
            <v>1</v>
          </cell>
        </row>
        <row r="2210">
          <cell r="B2210" t="str">
            <v>ZARQA</v>
          </cell>
          <cell r="C2210" t="str">
            <v>JORDAN</v>
          </cell>
          <cell r="D2210">
            <v>32</v>
          </cell>
          <cell r="E2210">
            <v>6</v>
          </cell>
          <cell r="F2210">
            <v>0</v>
          </cell>
          <cell r="G2210" t="str">
            <v>U</v>
          </cell>
          <cell r="H2210">
            <v>35</v>
          </cell>
          <cell r="I2210">
            <v>58</v>
          </cell>
          <cell r="J2210">
            <v>0</v>
          </cell>
          <cell r="K2210" t="str">
            <v>T</v>
          </cell>
          <cell r="L2210">
            <v>2</v>
          </cell>
          <cell r="M2210">
            <v>886</v>
          </cell>
        </row>
        <row r="2211">
          <cell r="B2211" t="str">
            <v>ZURICH</v>
          </cell>
          <cell r="C2211" t="str">
            <v>SWITZERLAND</v>
          </cell>
          <cell r="D2211">
            <v>47</v>
          </cell>
          <cell r="E2211">
            <v>28</v>
          </cell>
          <cell r="F2211">
            <v>0</v>
          </cell>
          <cell r="G2211" t="str">
            <v>U</v>
          </cell>
          <cell r="H2211">
            <v>8</v>
          </cell>
          <cell r="I2211">
            <v>33</v>
          </cell>
          <cell r="J2211">
            <v>0</v>
          </cell>
          <cell r="K2211" t="str">
            <v>T</v>
          </cell>
          <cell r="L2211">
            <v>1</v>
          </cell>
          <cell r="M2211">
            <v>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N1:N2213" sheet="Markas"/>
  </cacheSource>
  <cacheFields count="1">
    <cacheField name="INDONESIA">
      <sharedItems containsMixedTypes="1" containsNumber="1" containsInteger="1" count="324">
        <n v="0"/>
        <s v="ALAHAN PANJANG"/>
        <s v="AMBOINA"/>
        <s v="AMBON"/>
        <s v="AMUNTAI"/>
        <s v="ANYER"/>
        <s v="AROSBAYA MADURA"/>
        <s v="BALIAGE"/>
        <s v="BALIKPAPAN"/>
        <s v="BANDA ACEH"/>
        <s v="BANDAR LAMPUNG"/>
        <s v="BANDUNG"/>
        <s v="BANGGAI"/>
        <s v="BANGKA"/>
        <s v="BANGKALAN"/>
        <s v="BANGKINAN"/>
        <s v="BANGKO"/>
        <s v="BANJAR"/>
        <s v="BANJARMASIN"/>
        <s v="BANJARNEGARA"/>
        <s v="BANTEN"/>
        <s v="BANTUL"/>
        <s v="BANYUMAS"/>
        <s v="BANYUWANGI"/>
        <s v="BARABAI"/>
        <s v="BATANG"/>
        <s v="BATURAJA"/>
        <s v="BATUSANGKAR"/>
        <s v="BAUBAU"/>
        <s v="BEKASI"/>
        <s v="BENGKALIS"/>
        <s v="BENGKULU"/>
        <s v="BIMA"/>
        <s v="BINJAI"/>
        <s v="BIREUN"/>
        <s v="BLANGKAJEREN"/>
        <s v="BLEGA"/>
        <s v="BLITAR"/>
        <s v="BLORA"/>
        <s v="BOGOR"/>
        <s v="BOJONEGORO"/>
        <s v="BONDOWOSO"/>
        <s v="BONTANG"/>
        <s v="BONTHAIN"/>
        <s v="BOYOLALI"/>
        <s v="BREBES"/>
        <s v="BUKITTINGGI"/>
        <s v="BULUKUMBA"/>
        <s v="BUNGAH GRESIK"/>
        <s v="BUNTOK"/>
        <s v="CALANG"/>
        <s v="CEPU"/>
        <s v="CIAMIS"/>
        <s v="CIANJUR"/>
        <s v="CIBINONG"/>
        <s v="CIJULANG"/>
        <s v="CIKAJANG"/>
        <s v="CILACAP"/>
        <s v="CILEGON"/>
        <s v="CIMAHI"/>
        <s v="CIREBON"/>
        <s v="CURUP"/>
        <s v="DEMAK"/>
        <s v="DENPASAR"/>
        <s v="DILLI"/>
        <s v="DOBO"/>
        <s v="DOMPU"/>
        <s v="DONGGALA"/>
        <s v="DUMAI"/>
        <s v="DURJAN"/>
        <s v="ENDEH"/>
        <s v="ENREKANG"/>
        <s v="FAKFAK"/>
        <s v="GARUT"/>
        <s v="GEBANG AROSBAYA"/>
        <s v="GLAGAH"/>
        <s v="GLAGAH LAMONGAN"/>
        <s v="GOMBONG"/>
        <s v="GORONTALO"/>
        <s v="GRAJAKAN"/>
        <s v="GRESIK"/>
        <s v="GRESIK CONDRODIPO"/>
        <s v="GUNUNG SITOLI"/>
        <s v="IDI"/>
        <s v="INDRAMAYU"/>
        <s v="JAKARTA"/>
        <s v="JAMBI"/>
        <s v="JAMPEA"/>
        <s v="JATINEGARA"/>
        <s v="JAYAPURA"/>
        <s v="JEMBER"/>
        <s v="JENEPONTO"/>
        <s v="JEPARA"/>
        <s v="JOMBANG"/>
        <s v="KABANJAHE"/>
        <s v="KADUNGDUNG"/>
        <s v="KALABAHI"/>
        <s v="KALIANDA"/>
        <s v="KANDANGAN"/>
        <s v="KANGEAN"/>
        <s v="KARANG NUNGGAL"/>
        <s v="KARANGANYAR"/>
        <s v="KARAWANG"/>
        <s v="KAYUAGUNG"/>
        <s v="KEBAYORAN"/>
        <s v="KEBUMEN"/>
        <s v="KEDIRI"/>
        <s v="KEFAMENANU"/>
        <s v="KENDAL"/>
        <s v="KENDARI"/>
        <s v="KETAPANG KALIMANTAN"/>
        <s v="KETAPANG MADURA"/>
        <s v="KLATEN"/>
        <s v="KOLAKA"/>
        <s v="KOTABARU"/>
        <s v="KOTABUMI"/>
        <s v="KOTAMOBAGO"/>
        <s v="KRAKSAN"/>
        <s v="KRUI"/>
        <s v="KUALA KAPUAS"/>
        <s v="KUALA SIMPANG"/>
        <s v="KUALA TUNGKAL"/>
        <s v="KUDUS"/>
        <s v="KUNINGAN"/>
        <s v="KUPANG"/>
        <s v="KUTACANE"/>
        <s v="KUTAI"/>
        <s v="LABUHA"/>
        <s v="LABUHAN"/>
        <s v="LAHAT"/>
        <s v="LAMONGAN"/>
        <s v="LANGSA"/>
        <s v="LARANTUKA"/>
        <s v="LHOKSEIMAWE"/>
        <s v="LHOKTUKON"/>
        <s v="LUBUK LINGGAU"/>
        <s v="LUBUK SIKAPING"/>
        <s v="LUMAJANG"/>
        <s v="LUWUK"/>
        <s v="MADIUN"/>
        <s v="MAGETAN"/>
        <s v="MAJALENGKA"/>
        <s v="MAJENE"/>
        <s v="MAKALE"/>
        <s v="MALANG"/>
        <s v="MALINGPING"/>
        <s v="MAMUJU"/>
        <s v="MANADO"/>
        <s v="MANINJAU"/>
        <s v="MANOKWARI"/>
        <s v="MANYAR GRESIK"/>
        <s v="MARABAHAN"/>
        <s v="MAROS"/>
        <s v="MARTAPURA"/>
        <s v="MATARAM"/>
        <s v="MAUMERE"/>
        <s v="MEDAN"/>
        <s v="MENADO"/>
        <s v="MERAK"/>
        <s v="MERAUKE"/>
        <s v="METRO"/>
        <s v="MEULABOH"/>
        <s v="MEUREUDEU"/>
        <s v="MOJOKERTO"/>
        <s v="MOROTAI"/>
        <s v="MUARA BULIAN"/>
        <s v="MUARA BUNGO"/>
        <s v="MUARA ENIM"/>
        <s v="MUARA LABUH"/>
        <s v="MUARA TEWE"/>
        <s v="MUKOMUKO"/>
        <s v="NABIRE"/>
        <s v="NEGARA BALI"/>
        <s v="NEGARA KALSEL"/>
        <s v="NGANJUK"/>
        <s v="NGAWI"/>
        <s v="NUNUKAN"/>
        <s v="PACITAN"/>
        <s v="PADANG"/>
        <s v="PADANG PANJANG"/>
        <s v="PADANG SIDAMPUAN"/>
        <s v="PADANG SIDEMPUAN"/>
        <s v="PAGANTENAN"/>
        <s v="PAINAN"/>
        <s v="PAKAN BARU"/>
        <s v="PALANGKARAYA"/>
        <s v="PALEMBANG"/>
        <s v="PALOPO"/>
        <s v="PALU"/>
        <s v="PAMANUKAN"/>
        <s v="PAMEKASAN"/>
        <s v="PAMEUNGPEUK"/>
        <s v="PANCENG GRESIK"/>
        <s v="PANDEGELANG"/>
        <s v="PANGKAJENE"/>
        <s v="PANGKAL PINANG"/>
        <s v="PANGKALAN BUN"/>
        <s v="PAREPARE"/>
        <s v="PARIAMAN"/>
        <s v="PASIR PANGARAYAN"/>
        <s v="PASURUAN"/>
        <s v="PATI"/>
        <s v="PAYAKUMBUH"/>
        <s v="PEKALONGAN"/>
        <s v="PEKANBARU"/>
        <s v="PELABUHAN RATU"/>
        <s v="PEMALANG"/>
        <s v="PEMATANG SIANTAR"/>
        <s v="PENGALENGAN"/>
        <s v="PINRANG"/>
        <s v="POLEWALI"/>
        <s v="PONOROGO"/>
        <s v="PONTIANAK"/>
        <s v="POSO"/>
        <s v="PROBOLINGGO"/>
        <s v="PURBALINGGA"/>
        <s v="PURWAKARTA"/>
        <s v="PURWODADI"/>
        <s v="PURWOKERTO"/>
        <s v="PURWOREJO"/>
        <s v="PUTUSIBAH"/>
        <s v="RABA"/>
        <s v="RAHA"/>
        <s v="RANDU GEMBOLO"/>
        <s v="RANGKASBITUNG"/>
        <s v="RANTAU"/>
        <s v="RANTAU PRAPAT"/>
        <s v="REMBANG"/>
        <s v="RENGAT"/>
        <s v="RUTENG"/>
        <s v="SABANG"/>
        <s v="SALATIGA"/>
        <s v="SAMARINDA"/>
        <s v="SAMBAS"/>
        <s v="SAMPANG"/>
        <s v="SAMPIT"/>
        <s v="SANGGAU"/>
        <s v="SAWAH LUNTO"/>
        <s v="SEKAYU"/>
        <s v="SELAT PANJANG"/>
        <s v="SELONG"/>
        <s v="SEMARANG"/>
        <s v="SEPULUH"/>
        <s v="SERANG"/>
        <s v="SIBOLGA"/>
        <s v="SIDENRENG"/>
        <s v="SIDIKALANG"/>
        <s v="SIDOARJO"/>
        <s v="SIGLI"/>
        <s v="SIJUNJUNG"/>
        <s v="SINABANG"/>
        <s v="SINDANG BARANG"/>
        <s v="SINGARAJA"/>
        <s v="SINGKAWANG"/>
        <s v="SINGKIL"/>
        <s v="SINJAI"/>
        <s v="SINTANG"/>
        <s v="SITUBONDO"/>
        <s v="SLEMAN"/>
        <s v="SOLO"/>
        <s v="SOLOK"/>
        <s v="SORONG"/>
        <s v="SRAGEN"/>
        <s v="SUBANG"/>
        <s v="SUKABUMI"/>
        <s v="SUKOARJO"/>
        <s v="SULIKI"/>
        <s v="SUMBAWA BESAR"/>
        <s v="SUMEDANG"/>
        <s v="SUMENEP"/>
        <s v="SUNBGU MINASA"/>
        <s v="SUNGAI LIAT"/>
        <s v="SUNGAI PENUH"/>
        <s v="SURABAYA"/>
        <s v="SURAKARTA"/>
        <s v="TABANAN"/>
        <s v="TAHUNA"/>
        <s v="TAKALAR"/>
        <s v="TAKENGEUN"/>
        <s v="TAKENGON"/>
        <s v="TALU"/>
        <s v="TAMBELANGAN"/>
        <s v="TANAH GROGOT"/>
        <s v="TANGERANG"/>
        <s v="TANJUNG BALAI"/>
        <s v="TANJUNG KALSEL"/>
        <s v="TANJUNG KARANG"/>
        <s v="TANJUNG KODOK"/>
        <s v="TANJUNG PANDAN"/>
        <s v="TANJUNG PINANG"/>
        <s v="TANJUNG PRIOK"/>
        <s v="TANJUNG REDEP"/>
        <s v="TANJUNG SELOR"/>
        <s v="TAPAK TUAN"/>
        <s v="TARUTUNG"/>
        <s v="TASIKMALAYA"/>
        <s v="TEBING TINGGI"/>
        <s v="TEGAL"/>
        <s v="TELUK BETUNG"/>
        <s v="TEMANGGUNG"/>
        <s v="TEMBILAHAN"/>
        <s v="TERNATE"/>
        <s v="TOBELO"/>
        <s v="TOLITOLI"/>
        <s v="TORJUN"/>
        <s v="TRENGGALEK"/>
        <s v="TUBAN"/>
        <s v="TULUNGAGUNG"/>
        <s v="UJUNG KULON"/>
        <s v="UJUNG PANDAN"/>
        <s v="UJUNG PANGKAH"/>
        <s v="UJUNG PANGKAH MASJID"/>
        <s v="UJUNG_PANDANG"/>
        <s v="WAIKABUBAK"/>
        <s v="WAINGAPU"/>
        <s v="WAMENA"/>
        <s v="WARU MADURA"/>
        <s v="WATANPONE"/>
        <s v="WATANSOPPENG"/>
        <s v="WATES KULON PROGO"/>
        <s v="WONOGIRI"/>
        <s v="WONOSARI"/>
        <s v="WONOSOBO"/>
        <s v="YOGYAKART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:R328" firstHeaderRow="2" firstDataRow="2" firstDataCol="1"/>
  <pivotFields count="1">
    <pivotField axis="axisRow" dataField="1" compact="0" outline="0" subtotalTop="0" showAll="0">
      <items count="3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t="default"/>
      </items>
    </pivotField>
  </pivotFields>
  <rowFields count="1">
    <field x="0"/>
  </rowFields>
  <rowItems count="3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 t="grand">
      <x/>
    </i>
  </rowItems>
  <colItems count="1">
    <i/>
  </colItems>
  <dataFields count="1">
    <dataField name="Count of INDONESI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A73"/>
  <sheetViews>
    <sheetView showGridLines="0" tabSelected="1" workbookViewId="0" topLeftCell="A1">
      <selection activeCell="C2" sqref="C2:E2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3" width="7.57421875" style="0" customWidth="1"/>
    <col min="4" max="13" width="9.7109375" style="0" customWidth="1"/>
    <col min="14" max="14" width="12.7109375" style="0" customWidth="1"/>
    <col min="15" max="15" width="7.8515625" style="63" hidden="1" customWidth="1"/>
    <col min="16" max="16" width="16.57421875" style="62" hidden="1" customWidth="1"/>
    <col min="17" max="17" width="13.57421875" style="62" hidden="1" customWidth="1"/>
    <col min="18" max="18" width="6.7109375" style="62" hidden="1" customWidth="1"/>
    <col min="19" max="19" width="19.8515625" style="62" hidden="1" customWidth="1"/>
    <col min="20" max="69" width="6.7109375" style="62" hidden="1" customWidth="1"/>
    <col min="70" max="71" width="0" style="62" hidden="1" customWidth="1"/>
    <col min="72" max="72" width="14.00390625" style="62" hidden="1" customWidth="1"/>
    <col min="73" max="79" width="0" style="62" hidden="1" customWidth="1"/>
  </cols>
  <sheetData>
    <row r="1" spans="1:31" ht="19.5" customHeight="1" thickBot="1">
      <c r="A1" s="196" t="s">
        <v>376</v>
      </c>
      <c r="B1" s="197"/>
      <c r="C1" s="202">
        <v>1429</v>
      </c>
      <c r="D1" s="203"/>
      <c r="E1" s="204"/>
      <c r="J1" s="60"/>
      <c r="K1" s="60"/>
      <c r="L1" s="60"/>
      <c r="M1" s="60"/>
      <c r="N1" s="60"/>
      <c r="O1" s="67"/>
      <c r="P1" s="2"/>
      <c r="Q1" s="2"/>
      <c r="S1" s="62" t="s">
        <v>132</v>
      </c>
      <c r="W1" s="3"/>
      <c r="X1" s="3" t="s">
        <v>133</v>
      </c>
      <c r="Y1" s="3"/>
      <c r="Z1" s="3"/>
      <c r="AA1" s="3"/>
      <c r="AB1" s="3"/>
      <c r="AC1" s="4" t="s">
        <v>134</v>
      </c>
      <c r="AD1" s="3"/>
      <c r="AE1" s="3"/>
    </row>
    <row r="2" spans="1:31" ht="19.5" customHeight="1" thickBot="1">
      <c r="A2" s="198" t="s">
        <v>380</v>
      </c>
      <c r="B2" s="199"/>
      <c r="C2" s="205" t="s">
        <v>1380</v>
      </c>
      <c r="D2" s="206"/>
      <c r="E2" s="207"/>
      <c r="F2" s="211"/>
      <c r="G2" s="211"/>
      <c r="H2" s="211"/>
      <c r="I2" s="211"/>
      <c r="J2" s="211"/>
      <c r="K2" s="211"/>
      <c r="L2" s="211"/>
      <c r="M2" s="211"/>
      <c r="N2" s="211"/>
      <c r="O2" s="67"/>
      <c r="P2" s="2"/>
      <c r="Q2" s="2"/>
      <c r="W2" s="3"/>
      <c r="X2" s="3"/>
      <c r="Y2" s="3"/>
      <c r="Z2" s="3"/>
      <c r="AA2" s="3"/>
      <c r="AB2" s="3"/>
      <c r="AC2" s="4"/>
      <c r="AD2" s="3"/>
      <c r="AE2" s="3"/>
    </row>
    <row r="3" spans="1:31" ht="19.5" customHeight="1">
      <c r="A3" s="200" t="s">
        <v>327</v>
      </c>
      <c r="B3" s="201"/>
      <c r="C3" s="208">
        <v>2</v>
      </c>
      <c r="D3" s="209"/>
      <c r="E3" s="210"/>
      <c r="F3" s="66"/>
      <c r="G3" s="169" t="s">
        <v>257</v>
      </c>
      <c r="H3" s="66"/>
      <c r="I3" s="66"/>
      <c r="J3" s="66"/>
      <c r="K3" s="66"/>
      <c r="L3" s="66"/>
      <c r="M3" s="66"/>
      <c r="N3" s="66"/>
      <c r="O3" s="68"/>
      <c r="S3" s="69" t="s">
        <v>343</v>
      </c>
      <c r="T3" s="70">
        <f>IF(VLOOKUP(Jadwal!C2,DataLintang,6)="S",-VLOOKUP(Jadwal!C2,DataLintang,3),VLOOKUP(Jadwal!C2,DataLintang,3))</f>
        <v>-6</v>
      </c>
      <c r="U3" s="70">
        <f>IF(VLOOKUP(Jadwal!C2,DataLintang,6)="S",-VLOOKUP(Jadwal!C2,DataLintang,4),VLOOKUP(Jadwal!C2,DataLintang,4))</f>
        <v>-10</v>
      </c>
      <c r="V3" s="71">
        <f>IF(VLOOKUP(Jadwal!C2,DataLintang,6)="S",-VLOOKUP(Jadwal!C2,DataLintang,5),VLOOKUP(Jadwal!C2,DataLintang,5))</f>
        <v>0</v>
      </c>
      <c r="W3" s="3"/>
      <c r="X3" s="69" t="s">
        <v>343</v>
      </c>
      <c r="Y3" s="70">
        <v>21</v>
      </c>
      <c r="Z3" s="70">
        <v>25</v>
      </c>
      <c r="AA3" s="71">
        <v>25</v>
      </c>
      <c r="AB3" s="3"/>
      <c r="AC3" s="69">
        <v>21</v>
      </c>
      <c r="AD3" s="70">
        <v>25</v>
      </c>
      <c r="AE3" s="71">
        <v>14.7</v>
      </c>
    </row>
    <row r="4" spans="1:31" s="81" customFormat="1" ht="19.5" customHeight="1">
      <c r="A4" s="170" t="s">
        <v>2453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80"/>
      <c r="Q4" s="82"/>
      <c r="S4" s="83" t="s">
        <v>342</v>
      </c>
      <c r="T4" s="84">
        <f>IF(VLOOKUP(Jadwal!C2,DataLintang,10)="B",-VLOOKUP(Jadwal!C2,DataLintang,7),VLOOKUP(Jadwal!C2,DataLintang,7))</f>
        <v>106</v>
      </c>
      <c r="U4" s="84">
        <f>IF(VLOOKUP(Jadwal!C2,DataLintang,10)="B",-VLOOKUP(Jadwal!C2,DataLintang,8),VLOOKUP(Jadwal!C2,DataLintang,8))</f>
        <v>49</v>
      </c>
      <c r="V4" s="85">
        <f>IF(VLOOKUP(Jadwal!C2,DataLintang,10)="B",-VLOOKUP(Jadwal!C2,DataLintang,9),VLOOKUP(Jadwal!C2,DataLintang,9))</f>
        <v>0</v>
      </c>
      <c r="X4" s="83" t="s">
        <v>342</v>
      </c>
      <c r="Y4" s="84">
        <v>39</v>
      </c>
      <c r="Z4" s="84">
        <v>49</v>
      </c>
      <c r="AA4" s="85">
        <v>39</v>
      </c>
      <c r="AC4" s="83">
        <v>39</v>
      </c>
      <c r="AD4" s="84">
        <v>49</v>
      </c>
      <c r="AE4" s="85">
        <v>40</v>
      </c>
    </row>
    <row r="5" spans="1:15" s="81" customFormat="1" ht="34.5" customHeight="1">
      <c r="A5" s="171" t="str">
        <f>VLOOKUP(9,NamaBulanH,4)&amp;" "&amp;C1&amp;" H."</f>
        <v>ROMADLON 1429 H.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80"/>
    </row>
    <row r="6" spans="1:15" s="81" customFormat="1" ht="30" customHeight="1">
      <c r="A6" s="212" t="str">
        <f>Irtifak!E220&amp;"   -   "&amp;Irtifak!O220</f>
        <v>1 September 2008   -   1 Oktober 2008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80"/>
    </row>
    <row r="7" spans="1:68" s="81" customFormat="1" ht="19.5" customHeight="1">
      <c r="A7" s="215" t="str">
        <f>C2&amp;" : "&amp;VLOOKUP(C2,DataLintang,3)&amp;"°  "&amp;VLOOKUP(C2,DataLintang,4)&amp;"'  "&amp;VLOOKUP(C2,DataLintang,5)&amp;""" L"&amp;VLOOKUP(C2,DataLintang,6)&amp;"    "&amp;VLOOKUP(C2,DataLintang,7)&amp;"°  "&amp;VLOOKUP(C2,DataLintang,8)&amp;"'  "&amp;VLOOKUP(C2,DataLintang,9)&amp;""" B"&amp;VLOOKUP(C2,DataLintang,10)&amp;"     Arah Qiblat : "&amp;TRUNC(Q26)&amp;"°  "&amp;TRUNC((Q26-TRUNC(Q26))*60)&amp;"'  "&amp;LEFT(((Q26-TRUNC(Q26))*60-TRUNC((Q26-TRUNC(Q26))*60))*60,2)&amp;""""&amp;"   Time zone : "&amp;VLOOKUP(Jadwal!C2,DataLintang,11)&amp;"     Tinggi : "&amp;VLOOKUP(Jadwal!C2,DataLintang,12)&amp;" meter"</f>
        <v>JAKARTA : 6°  10'  0" LS    106°  49'  0" BT     Arah Qiblat : 295°  8'  50"   Time zone : 7     Tinggi : 10 meter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80"/>
      <c r="P7" s="80"/>
      <c r="Q7" s="80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P7" s="88"/>
    </row>
    <row r="8" spans="1:33" s="81" customFormat="1" ht="19.5" customHeight="1" thickBot="1">
      <c r="A8" s="172" t="str">
        <f>"Sudut Irtifak :  Dhuha "&amp;Q41&amp;"°  "&amp;" Isya' "&amp;Q37&amp;"°  "&amp;" Shubuh "&amp;Q39&amp;"°  "&amp;"   Ihtiyat waktu Dhuhur "&amp;Q35&amp;" menit"</f>
        <v>Sudut Irtifak :  Dhuha 4,5°   Isya' 18°   Shubuh 20°     Ihtiyat waktu Dhuhur 4 menit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80"/>
      <c r="AG8" s="87"/>
    </row>
    <row r="9" spans="1:68" s="81" customFormat="1" ht="24.75" customHeight="1" thickTop="1">
      <c r="A9" s="182" t="s">
        <v>331</v>
      </c>
      <c r="B9" s="89" t="s">
        <v>328</v>
      </c>
      <c r="C9" s="184" t="s">
        <v>332</v>
      </c>
      <c r="D9" s="185"/>
      <c r="E9" s="186" t="s">
        <v>333</v>
      </c>
      <c r="F9" s="173" t="s">
        <v>334</v>
      </c>
      <c r="G9" s="173" t="s">
        <v>335</v>
      </c>
      <c r="H9" s="173" t="s">
        <v>336</v>
      </c>
      <c r="I9" s="173" t="s">
        <v>337</v>
      </c>
      <c r="J9" s="173" t="s">
        <v>338</v>
      </c>
      <c r="K9" s="177" t="s">
        <v>339</v>
      </c>
      <c r="L9" s="190" t="s">
        <v>340</v>
      </c>
      <c r="M9" s="218" t="s">
        <v>688</v>
      </c>
      <c r="N9" s="90" t="s">
        <v>93</v>
      </c>
      <c r="O9" s="80"/>
      <c r="P9" s="91"/>
      <c r="Q9" s="92"/>
      <c r="S9" s="93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P9" s="94"/>
    </row>
    <row r="10" spans="1:69" s="81" customFormat="1" ht="24.75" customHeight="1" thickBot="1">
      <c r="A10" s="183"/>
      <c r="B10" s="95" t="s">
        <v>329</v>
      </c>
      <c r="C10" s="175" t="s">
        <v>341</v>
      </c>
      <c r="D10" s="176"/>
      <c r="E10" s="187"/>
      <c r="F10" s="86"/>
      <c r="G10" s="86"/>
      <c r="H10" s="181"/>
      <c r="I10" s="86"/>
      <c r="J10" s="174"/>
      <c r="K10" s="178"/>
      <c r="L10" s="191"/>
      <c r="M10" s="219"/>
      <c r="N10" s="96" t="s">
        <v>94</v>
      </c>
      <c r="O10" s="80"/>
      <c r="P10" s="97"/>
      <c r="Q10" s="98"/>
      <c r="S10" s="80" t="s">
        <v>346</v>
      </c>
      <c r="T10" s="87" t="s">
        <v>347</v>
      </c>
      <c r="U10" s="87" t="s">
        <v>98</v>
      </c>
      <c r="V10" s="87" t="s">
        <v>423</v>
      </c>
      <c r="W10" s="87" t="s">
        <v>99</v>
      </c>
      <c r="X10" s="87" t="s">
        <v>355</v>
      </c>
      <c r="Y10" s="87" t="s">
        <v>100</v>
      </c>
      <c r="Z10" s="87" t="s">
        <v>101</v>
      </c>
      <c r="AA10" s="87" t="s">
        <v>102</v>
      </c>
      <c r="AB10" s="87" t="s">
        <v>103</v>
      </c>
      <c r="AC10" s="87" t="s">
        <v>104</v>
      </c>
      <c r="AD10" s="87" t="s">
        <v>105</v>
      </c>
      <c r="AE10" s="87" t="s">
        <v>106</v>
      </c>
      <c r="AF10" s="87" t="s">
        <v>367</v>
      </c>
      <c r="AG10" s="87" t="s">
        <v>107</v>
      </c>
      <c r="AH10" s="87" t="s">
        <v>108</v>
      </c>
      <c r="AI10" s="99" t="s">
        <v>122</v>
      </c>
      <c r="AJ10" s="99" t="s">
        <v>369</v>
      </c>
      <c r="AK10" s="99" t="s">
        <v>123</v>
      </c>
      <c r="AL10" s="99" t="s">
        <v>124</v>
      </c>
      <c r="AM10" s="99" t="s">
        <v>367</v>
      </c>
      <c r="AN10" s="99" t="s">
        <v>125</v>
      </c>
      <c r="AO10" s="99" t="s">
        <v>126</v>
      </c>
      <c r="AP10" s="99" t="s">
        <v>127</v>
      </c>
      <c r="AQ10" s="99" t="s">
        <v>128</v>
      </c>
      <c r="AR10" s="99" t="s">
        <v>129</v>
      </c>
      <c r="AS10" s="99" t="s">
        <v>130</v>
      </c>
      <c r="AT10" s="99" t="s">
        <v>131</v>
      </c>
      <c r="AU10" s="100" t="s">
        <v>109</v>
      </c>
      <c r="AV10" s="100" t="s">
        <v>110</v>
      </c>
      <c r="AW10" s="100" t="s">
        <v>111</v>
      </c>
      <c r="AX10" s="100" t="s">
        <v>112</v>
      </c>
      <c r="AY10" s="100" t="s">
        <v>113</v>
      </c>
      <c r="AZ10" s="100" t="s">
        <v>114</v>
      </c>
      <c r="BA10" s="87" t="s">
        <v>115</v>
      </c>
      <c r="BB10" s="87"/>
      <c r="BC10" s="80" t="s">
        <v>354</v>
      </c>
      <c r="BD10" s="80" t="s">
        <v>348</v>
      </c>
      <c r="BF10" s="80" t="s">
        <v>378</v>
      </c>
      <c r="BG10" s="80" t="s">
        <v>118</v>
      </c>
      <c r="BH10" s="80" t="s">
        <v>350</v>
      </c>
      <c r="BI10" s="80" t="s">
        <v>117</v>
      </c>
      <c r="BJ10" s="80" t="s">
        <v>356</v>
      </c>
      <c r="BK10" s="80" t="s">
        <v>351</v>
      </c>
      <c r="BL10" s="80" t="s">
        <v>119</v>
      </c>
      <c r="BM10" s="80" t="s">
        <v>357</v>
      </c>
      <c r="BN10" s="80" t="s">
        <v>120</v>
      </c>
      <c r="BO10" s="80" t="s">
        <v>359</v>
      </c>
      <c r="BP10" s="80" t="s">
        <v>368</v>
      </c>
      <c r="BQ10" s="81" t="s">
        <v>97</v>
      </c>
    </row>
    <row r="11" spans="1:79" s="81" customFormat="1" ht="30" customHeight="1" thickTop="1">
      <c r="A11" s="101">
        <v>1</v>
      </c>
      <c r="B11" s="102">
        <f>Irtifak!C219</f>
        <v>39692</v>
      </c>
      <c r="C11" s="194" t="str">
        <f>VLOOKUP(MOD(INT(S11),7),HrPs,2)&amp;VLOOKUP(MOD(INT(S11),5),HrPs,3)</f>
        <v>Senin Pahing</v>
      </c>
      <c r="D11" s="195"/>
      <c r="E11" s="103">
        <f>CEILING(BM11/24,0.5/24/60)+$Q$34/24/60</f>
        <v>0.18506944444444443</v>
      </c>
      <c r="F11" s="104">
        <f>CEILING(BL11/24,0.5/24/60)+$Q$34/24/60</f>
        <v>0.19201388888888887</v>
      </c>
      <c r="G11" s="104">
        <f>BN11/24-$Q$34/24/60</f>
        <v>0.2440556159817897</v>
      </c>
      <c r="H11" s="104">
        <f>CEILING(BO11/24,0.5/24/60)+$Q$34/24/60</f>
        <v>0.26111111111111107</v>
      </c>
      <c r="I11" s="104">
        <f>CEILING(BF11/24,0.5/24/60)+$Q$35/24/60</f>
        <v>0.4979166666666666</v>
      </c>
      <c r="J11" s="104">
        <f>CEILING(BH11/24,0.5/24/60)+$Q$34/24/60</f>
        <v>0.6333333333333333</v>
      </c>
      <c r="K11" s="105">
        <f>CEILING(BJ11/24,0.5/24/60)+$Q$34/24/60</f>
        <v>0.7458333333333332</v>
      </c>
      <c r="L11" s="106">
        <f>CEILING(BK11/24,0.5/24/60)+$Q$34/24/60</f>
        <v>0.7940972222222221</v>
      </c>
      <c r="M11" s="106">
        <f>O11/24</f>
        <v>0.9689236111111111</v>
      </c>
      <c r="N11" s="107">
        <f>BQ11/24</f>
        <v>0.5784817296643175</v>
      </c>
      <c r="O11" s="108">
        <f>K11*24+((24+(F11*24)-(K11*24))/2)</f>
        <v>23.254166666666666</v>
      </c>
      <c r="P11" s="97"/>
      <c r="Q11" s="109"/>
      <c r="S11" s="110">
        <f>INT(365.25*(IF(MONTH(B11)&lt;3,YEAR(B11)-1,YEAR(B11))+4716))+INT(30.6001*(IF(MONTH(B11)&lt;3,MONTH(B11)+12,MONTH(B11))+1))+DAY(B11)+($Q$12/24)+2-INT(YEAR(B11)/100)+INT(INT(YEAR(B11)/100)/4)-1524.5</f>
        <v>2454710.7083333335</v>
      </c>
      <c r="T11" s="87">
        <f>IF($N$42="Dihisab oleh : Ibnu Zahid Abdo el-Moeid",(S11-2451545)/36525,-13)</f>
        <v>0.08667237052247743</v>
      </c>
      <c r="U11" s="87">
        <f>(280.46645+36000.76983*T11)/360</f>
        <v>9.44649586611163</v>
      </c>
      <c r="V11" s="87">
        <f>(U11-INT(U11))*360</f>
        <v>160.7385118001865</v>
      </c>
      <c r="W11" s="87">
        <f>(357.5291+35999.0503*T11)/360</f>
        <v>9.660144794608064</v>
      </c>
      <c r="X11" s="87">
        <f>(W11-INT(W11))*360</f>
        <v>237.65212605890292</v>
      </c>
      <c r="Y11" s="87">
        <f>(125.04-1934.136*T11)/360</f>
        <v>-0.11832264453572891</v>
      </c>
      <c r="Z11" s="87">
        <f>(Y11-INT(Y11))*360</f>
        <v>317.4038479671376</v>
      </c>
      <c r="AA11" s="87">
        <f aca="true" t="shared" si="0" ref="AA11:AA40">(17.264/3600)*SIN(Z11*Dr)+(0.206/3600)*SIN(2*Z11*Dr)</f>
        <v>-0.0033027801283254552</v>
      </c>
      <c r="AB11" s="87">
        <f aca="true" t="shared" si="1" ref="AB11:AB40">(-1.264/3600)*SIN(2*V11*Dr)</f>
        <v>0.00021868197972406544</v>
      </c>
      <c r="AC11" s="87">
        <f aca="true" t="shared" si="2" ref="AC11:AC40">(9.23/3600)*COS(Z11*Dr)-(0.09/3600)*COS(2*Z11*Dr)</f>
        <v>0.0018852923975533839</v>
      </c>
      <c r="AD11" s="87">
        <f aca="true" t="shared" si="3" ref="AD11:AD40">(0.548/3600)*COS(2*V11*Dr)</f>
        <v>0.00011909234289248107</v>
      </c>
      <c r="AE11" s="87">
        <f>23.43929111+AC11+AD11-(46.815/3600)*T11</f>
        <v>23.440168392788774</v>
      </c>
      <c r="AF11" s="87">
        <f aca="true" t="shared" si="4" ref="AF11:AF40">(6898.06/3600)*SIN(X11*Dr)+(72.095/3600)*SIN(2*X11*Dr)+(0.966/3600)*SIN(3*X11*Dr)</f>
        <v>-1.6007016265092322</v>
      </c>
      <c r="AG11" s="87">
        <f>MOD(V11+AF11+AA11+AB11-(20.47/3600),360)</f>
        <v>159.12903996441756</v>
      </c>
      <c r="AH11" s="87">
        <f aca="true" t="shared" si="5" ref="AH11:AH40">ASIN(SIN(AG11*Dr)*SIN(AE11*Dr))*180/PI()</f>
        <v>8.147321945903586</v>
      </c>
      <c r="AI11" s="99">
        <f>0.5*AE11</f>
        <v>11.720084196394387</v>
      </c>
      <c r="AJ11" s="99">
        <f aca="true" t="shared" si="6" ref="AJ11:AJ40">TAN(AI11*Dr)^2</f>
        <v>0.04303784235897624</v>
      </c>
      <c r="AK11" s="99">
        <f>0.01675104-0.0000418*T11</f>
        <v>0.01674741709491216</v>
      </c>
      <c r="AL11" s="99">
        <f>0.000000126*T11*T11</f>
        <v>9.465245763101875E-10</v>
      </c>
      <c r="AM11" s="99">
        <f>AK11+AL11</f>
        <v>0.016747418041436736</v>
      </c>
      <c r="AN11" s="99">
        <f aca="true" t="shared" si="7" ref="AN11:AN40">AJ11*SIN(2*V11*Dr)</f>
        <v>-0.02680519149715775</v>
      </c>
      <c r="AO11" s="99">
        <f aca="true" t="shared" si="8" ref="AO11:AO40">2*AM11*SIN(X11*Dr)</f>
        <v>-0.028296941817218983</v>
      </c>
      <c r="AP11" s="99">
        <f aca="true" t="shared" si="9" ref="AP11:AP40">4*AM11*AJ11*SIN(X11*Dr)*COS(2*V11*Dr)</f>
        <v>-0.0019055737842673746</v>
      </c>
      <c r="AQ11" s="99">
        <f aca="true" t="shared" si="10" ref="AQ11:AQ40">0.5*AJ11*AJ11*SIN(4*V11*Dr)</f>
        <v>-0.0009025581373632449</v>
      </c>
      <c r="AR11" s="99">
        <f aca="true" t="shared" si="11" ref="AR11:AR40">1.25*AM11*AM11*SIN(2*X11*Dr)</f>
        <v>0.0003169557137506831</v>
      </c>
      <c r="AS11" s="99">
        <f>AN11-AO11+AP11-AQ11-AR11</f>
        <v>0.00017177895940641822</v>
      </c>
      <c r="AT11" s="99">
        <f>(AS11*57.29577951)/15</f>
        <v>0.0006561472921738253</v>
      </c>
      <c r="AU11" s="100">
        <f aca="true" t="shared" si="12" ref="AU11:AU40">ATAN(TAN(AG11*Dr)*COS(AE11*Dr))*180/PI()</f>
        <v>-19.28071929788543</v>
      </c>
      <c r="AV11" s="111">
        <f>IF(AND(AG11&gt;=0,AG11&lt;=90),AU11,0)</f>
        <v>0</v>
      </c>
      <c r="AW11" s="100">
        <f>IF(AND(AG11&gt;=90,AG11&lt;=270),AU11+180,0)</f>
        <v>160.71928070211456</v>
      </c>
      <c r="AX11" s="100">
        <f>IF(AND(AG11&gt;=270,AG11&lt;=360),AU11+360,0)</f>
        <v>0</v>
      </c>
      <c r="AY11" s="100">
        <f>SUM(AV11:AX11)</f>
        <v>160.71928070211456</v>
      </c>
      <c r="AZ11" s="100">
        <f>(V11-AY11)/15</f>
        <v>0.0012820732047960821</v>
      </c>
      <c r="BA11" s="81">
        <f aca="true" t="shared" si="13" ref="BA11:BA40">0.267/(1-0.017*COS(X11*Dr))</f>
        <v>0.26459326147286955</v>
      </c>
      <c r="BC11" s="81">
        <f aca="true" t="shared" si="14" ref="BC11:BC40">-TAN($Q$20*Dr)*TAN(AH11*Dr)</f>
        <v>0.015468301761288925</v>
      </c>
      <c r="BD11" s="81">
        <f aca="true" t="shared" si="15" ref="BD11:BD40">COS($Q$20*Dr)*COS(AH11*Dr)</f>
        <v>0.9841789757573891</v>
      </c>
      <c r="BF11" s="80">
        <f aca="true" t="shared" si="16" ref="BF11:BF40">12-AT11+((VLOOKUP($C$2,DataLintang,11)*15)-$Q$19)/15</f>
        <v>11.878232741596715</v>
      </c>
      <c r="BG11" s="81">
        <f aca="true" t="shared" si="17" ref="BG11:BG40">ATAN(1/(TAN(ABS($Q$20-AH11)*Dr)+$Q$36))*180/PI()</f>
        <v>38.544794470035114</v>
      </c>
      <c r="BH11" s="80">
        <f>BF11+ACOS(BC11+SIN((BG11)*PI()/180)/BD11)*180/PI()/15</f>
        <v>15.182432596330328</v>
      </c>
      <c r="BI11" s="81">
        <f>-(BA11+(34.5/60)+$Q$21)-0.0024</f>
        <v>-0.9347534061711419</v>
      </c>
      <c r="BJ11" s="81">
        <f aca="true" t="shared" si="18" ref="BJ11:BJ40">BF11+ACOS(BC11+SIN((BI11)*Dr)/BD11)*180/PI()/15</f>
        <v>17.88246403296381</v>
      </c>
      <c r="BK11" s="81">
        <f aca="true" t="shared" si="19" ref="BK11:BK40">BF11+ACOS(BC11+SIN((-$Q$37)*Dr)/BD11)*180/PI()/15</f>
        <v>19.036133236861055</v>
      </c>
      <c r="BL11" s="81">
        <f aca="true" t="shared" si="20" ref="BL11:BL40">BF11-ACOS(BC11+SIN((-$Q$39)*Dr)/BD11)*180/PI()/15</f>
        <v>4.585349702855714</v>
      </c>
      <c r="BM11" s="81">
        <f>BL11-$Q$38/60</f>
        <v>4.418683036189047</v>
      </c>
      <c r="BN11" s="81">
        <f aca="true" t="shared" si="21" ref="BN11:BN40">BF11-ACOS(BC11+SIN((BI11)*Dr)/BD11)*180/PI()/15</f>
        <v>5.87400145022962</v>
      </c>
      <c r="BO11" s="81">
        <f aca="true" t="shared" si="22" ref="BO11:BO40">BF11-ACOS(BC11+SIN(($Q$41)*Dr)/BD11)*180/PI()/15</f>
        <v>6.242377952427375</v>
      </c>
      <c r="BP11" s="80">
        <f aca="true" t="shared" si="23" ref="BP11:BP40">ABS(($Q$19-VLOOKUP($C$2,DataLintang,11)*15)/15+AT11)</f>
        <v>0.12176725840328469</v>
      </c>
      <c r="BQ11" s="81">
        <f aca="true" t="shared" si="24" ref="BQ11:BQ40">(((ACOS(1/TAN($Q$20*Dr)*TAN(AH11*Dr)*COS($Q$28*Dr))*180/PI())+$Q$28)/15+(12-AT11-($Q$19-VLOOKUP($C$2,DataLintang,11)*15)/15))</f>
        <v>13.883561511943622</v>
      </c>
      <c r="BS11" s="112">
        <v>1</v>
      </c>
      <c r="BT11" s="113" t="s">
        <v>73</v>
      </c>
      <c r="BU11" s="92" t="e">
        <f>IF(#REF!=BS11,31,"")</f>
        <v>#REF!</v>
      </c>
      <c r="BW11" s="91">
        <v>0</v>
      </c>
      <c r="BX11" s="114" t="s">
        <v>362</v>
      </c>
      <c r="BY11" s="92" t="s">
        <v>87</v>
      </c>
      <c r="BZ11" s="115" t="s">
        <v>366</v>
      </c>
      <c r="CA11" s="116" t="s">
        <v>90</v>
      </c>
    </row>
    <row r="12" spans="1:79" s="81" customFormat="1" ht="30" customHeight="1">
      <c r="A12" s="117">
        <v>2</v>
      </c>
      <c r="B12" s="118">
        <f>B11+1</f>
        <v>39693</v>
      </c>
      <c r="C12" s="179" t="str">
        <f aca="true" t="shared" si="25" ref="C12:C38">VLOOKUP(MOD(INT(S12),7),HrPs,2)&amp;VLOOKUP(MOD(INT(S12),5),HrPs,3)</f>
        <v>Selasa Pon</v>
      </c>
      <c r="D12" s="180"/>
      <c r="E12" s="119">
        <f aca="true" t="shared" si="26" ref="E12:E38">CEILING(BM12/24,0.5/24/60)+$Q$34/24/60</f>
        <v>0.1847222222222222</v>
      </c>
      <c r="F12" s="104">
        <f aca="true" t="shared" si="27" ref="F12:F38">CEILING(BL12/24,0.5/24/60)+$Q$34/24/60</f>
        <v>0.19166666666666665</v>
      </c>
      <c r="G12" s="104">
        <f aca="true" t="shared" si="28" ref="G12:G38">BN12/24-$Q$34/24/60</f>
        <v>0.24372423317269412</v>
      </c>
      <c r="H12" s="104">
        <f aca="true" t="shared" si="29" ref="H12:H38">CEILING(BO12/24,0.5/24/60)+$Q$34/24/60</f>
        <v>0.26076388888888885</v>
      </c>
      <c r="I12" s="104">
        <f aca="true" t="shared" si="30" ref="I12:I38">CEILING(BF12/24,0.5/24/60)+$Q$35/24/60</f>
        <v>0.4975694444444444</v>
      </c>
      <c r="J12" s="104">
        <f aca="true" t="shared" si="31" ref="J12:J38">CEILING(BH12/24,0.5/24/60)+$Q$34/24/60</f>
        <v>0.632986111111111</v>
      </c>
      <c r="K12" s="105">
        <f aca="true" t="shared" si="32" ref="K12:K38">CEILING(BJ12/24,0.5/24/60)+$Q$34/24/60</f>
        <v>0.7458333333333332</v>
      </c>
      <c r="L12" s="106">
        <f aca="true" t="shared" si="33" ref="L12:L38">CEILING(BK12/24,0.5/24/60)+$Q$34/24/60</f>
        <v>0.79375</v>
      </c>
      <c r="M12" s="106">
        <f aca="true" t="shared" si="34" ref="M12:M38">O12/24</f>
        <v>0.96875</v>
      </c>
      <c r="N12" s="120">
        <f aca="true" t="shared" si="35" ref="N12:N38">BQ12/24</f>
        <v>0.5760339575084751</v>
      </c>
      <c r="O12" s="108">
        <f aca="true" t="shared" si="36" ref="O12:O41">K12*24+((24+(F12*24)-(K12*24))/2)</f>
        <v>23.25</v>
      </c>
      <c r="P12" s="121" t="s">
        <v>121</v>
      </c>
      <c r="Q12" s="122">
        <f>12-VLOOKUP(Jadwal!C2,DataLintang,11)</f>
        <v>5</v>
      </c>
      <c r="S12" s="110">
        <f>INT(365.25*(IF(MONTH(B12)&lt;3,YEAR(B12)-1,YEAR(B12))+4716))+INT(30.6001*(IF(MONTH(B12)&lt;3,MONTH(B12)+12,MONTH(B12))+1))+DAY(B12)+($Q$12/24)+2-INT(YEAR(B12)/100)+INT(INT(YEAR(B12)/100)/4)-1524.5</f>
        <v>2454711.7083333335</v>
      </c>
      <c r="T12" s="87">
        <f aca="true" t="shared" si="37" ref="T12:T40">IF($N$42="Dihisab oleh : Ibnu Zahid Abdo el-Moeid",(S12-2451545)/36525,-13)</f>
        <v>0.08669974903034876</v>
      </c>
      <c r="U12" s="87">
        <f aca="true" t="shared" si="38" ref="U12:U40">(280.46645+36000.76983*T12)/360</f>
        <v>9.44923377544542</v>
      </c>
      <c r="V12" s="87">
        <f aca="true" t="shared" si="39" ref="V12:V40">(U12-INT(U12))*360</f>
        <v>161.724159160351</v>
      </c>
      <c r="W12" s="87">
        <f aca="true" t="shared" si="40" ref="W12:W40">(357.5291+35999.0503*T12)/360</f>
        <v>9.662882573169172</v>
      </c>
      <c r="X12" s="87">
        <f aca="true" t="shared" si="41" ref="X12:X40">(W12-INT(W12))*360</f>
        <v>238.63772634090202</v>
      </c>
      <c r="Y12" s="87">
        <f aca="true" t="shared" si="42" ref="Y12:Y40">(125.04-1934.136*T12)/360</f>
        <v>-0.11846973830711838</v>
      </c>
      <c r="Z12" s="87">
        <f aca="true" t="shared" si="43" ref="Z12:Z40">(Y12-INT(Y12))*360</f>
        <v>317.3508942094374</v>
      </c>
      <c r="AA12" s="87">
        <f t="shared" si="0"/>
        <v>-0.0033060501929788556</v>
      </c>
      <c r="AB12" s="87">
        <f t="shared" si="1"/>
        <v>0.00020910339219237128</v>
      </c>
      <c r="AC12" s="87">
        <f t="shared" si="2"/>
        <v>0.0018837338416243911</v>
      </c>
      <c r="AD12" s="87">
        <f t="shared" si="3"/>
        <v>0.0001222831546901118</v>
      </c>
      <c r="AE12" s="87">
        <f aca="true" t="shared" si="44" ref="AE12:AE40">23.43929111+AC12+AD12-(46.815/3600)*T12</f>
        <v>23.440169669009965</v>
      </c>
      <c r="AF12" s="87">
        <f t="shared" si="4"/>
        <v>-1.6183887769187935</v>
      </c>
      <c r="AG12" s="87">
        <f aca="true" t="shared" si="45" ref="AG12:AG40">MOD(V12+AF12+AA12+AB12-(20.47/3600),360)</f>
        <v>160.0969873255203</v>
      </c>
      <c r="AH12" s="87">
        <f t="shared" si="5"/>
        <v>7.7828877839561805</v>
      </c>
      <c r="AI12" s="99">
        <f aca="true" t="shared" si="46" ref="AI12:AI40">0.5*AE12</f>
        <v>11.720084834504982</v>
      </c>
      <c r="AJ12" s="99">
        <f t="shared" si="6"/>
        <v>0.043037847178772085</v>
      </c>
      <c r="AK12" s="99">
        <f aca="true" t="shared" si="47" ref="AK12:AK40">0.01675104-0.0000418*T12</f>
        <v>0.016747415950490528</v>
      </c>
      <c r="AL12" s="99">
        <f aca="true" t="shared" si="48" ref="AL12:AL40">0.000000126*T12*T12</f>
        <v>9.47122656722608E-10</v>
      </c>
      <c r="AM12" s="99">
        <f aca="true" t="shared" si="49" ref="AM12:AM40">AK12+AL12</f>
        <v>0.016747416897613186</v>
      </c>
      <c r="AN12" s="99">
        <f t="shared" si="7"/>
        <v>-0.025631088145456667</v>
      </c>
      <c r="AO12" s="99">
        <f t="shared" si="8"/>
        <v>-0.02860102656951101</v>
      </c>
      <c r="AP12" s="99">
        <f t="shared" si="9"/>
        <v>-0.001977655915745517</v>
      </c>
      <c r="AQ12" s="99">
        <f t="shared" si="10"/>
        <v>-0.0008861477921896112</v>
      </c>
      <c r="AR12" s="99">
        <f t="shared" si="11"/>
        <v>0.0003116135916966756</v>
      </c>
      <c r="AS12" s="99">
        <f aca="true" t="shared" si="50" ref="AS12:AS40">AN12-AO12+AP12-AQ12-AR12</f>
        <v>0.0015668167088017603</v>
      </c>
      <c r="AT12" s="99">
        <f aca="true" t="shared" si="51" ref="AT12:AT40">(AS12*57.29577951)/15</f>
        <v>0.005984798978672636</v>
      </c>
      <c r="AU12" s="100">
        <f t="shared" si="12"/>
        <v>-18.375260521553855</v>
      </c>
      <c r="AV12" s="111">
        <f aca="true" t="shared" si="52" ref="AV12:AV40">IF(AND(AG12&gt;=0,AG12&lt;=90),AU12,0)</f>
        <v>0</v>
      </c>
      <c r="AW12" s="100">
        <f aca="true" t="shared" si="53" ref="AW12:AW40">IF(AND(AG12&gt;=90,AG12&lt;=270),AU12+180,0)</f>
        <v>161.62473947844614</v>
      </c>
      <c r="AX12" s="100">
        <f aca="true" t="shared" si="54" ref="AX12:AX40">IF(AND(AG12&gt;=270,AG12&lt;=360),AU12+360,0)</f>
        <v>0</v>
      </c>
      <c r="AY12" s="100">
        <f aca="true" t="shared" si="55" ref="AY12:AY40">SUM(AV12:AX12)</f>
        <v>161.62473947844614</v>
      </c>
      <c r="AZ12" s="100">
        <f aca="true" t="shared" si="56" ref="AZ12:AZ40">(V12-AY12)/15</f>
        <v>0.0066279787936575</v>
      </c>
      <c r="BA12" s="81">
        <f t="shared" si="13"/>
        <v>0.26465840630222637</v>
      </c>
      <c r="BC12" s="81">
        <f t="shared" si="14"/>
        <v>0.014767609051154994</v>
      </c>
      <c r="BD12" s="81">
        <f t="shared" si="15"/>
        <v>0.9850552590718218</v>
      </c>
      <c r="BF12" s="80">
        <f t="shared" si="16"/>
        <v>11.872904089910216</v>
      </c>
      <c r="BG12" s="81">
        <f t="shared" si="17"/>
        <v>38.69576710024173</v>
      </c>
      <c r="BH12" s="80">
        <f aca="true" t="shared" si="57" ref="BH12:BH40">BF12+ACOS(BC12+SIN((BG12)*PI()/180)/BD12)*180/PI()/15</f>
        <v>15.17295664772074</v>
      </c>
      <c r="BI12" s="81">
        <f aca="true" t="shared" si="58" ref="BI12:BI40">-(BA12+(34.5/60)+$Q$21)-0.0024</f>
        <v>-0.9348185510004987</v>
      </c>
      <c r="BJ12" s="81">
        <f t="shared" si="18"/>
        <v>17.879759917009107</v>
      </c>
      <c r="BK12" s="81">
        <f t="shared" si="19"/>
        <v>19.032491145111916</v>
      </c>
      <c r="BL12" s="81">
        <f t="shared" si="20"/>
        <v>4.57843536918441</v>
      </c>
      <c r="BM12" s="81">
        <f aca="true" t="shared" si="59" ref="BM12:BM40">BL12-$Q$38/60</f>
        <v>4.411768702517743</v>
      </c>
      <c r="BN12" s="81">
        <f t="shared" si="21"/>
        <v>5.866048262811326</v>
      </c>
      <c r="BO12" s="81">
        <f t="shared" si="22"/>
        <v>6.234088632273421</v>
      </c>
      <c r="BP12" s="80">
        <f t="shared" si="23"/>
        <v>0.1270959100897835</v>
      </c>
      <c r="BQ12" s="81">
        <f t="shared" si="24"/>
        <v>13.824814980203403</v>
      </c>
      <c r="BS12" s="123">
        <v>2</v>
      </c>
      <c r="BT12" s="124" t="s">
        <v>74</v>
      </c>
      <c r="BU12" s="98" t="e">
        <f>IF(#REF!=BS12,IF(OR(OR(MOD(C1,4)=0,MOD(C1,100)=0),MOD(C1,400)=0),29,28),"")</f>
        <v>#REF!</v>
      </c>
      <c r="BW12" s="97">
        <v>1</v>
      </c>
      <c r="BX12" s="125" t="s">
        <v>363</v>
      </c>
      <c r="BY12" s="98" t="s">
        <v>88</v>
      </c>
      <c r="BZ12" s="126" t="s">
        <v>360</v>
      </c>
      <c r="CA12" s="127" t="s">
        <v>91</v>
      </c>
    </row>
    <row r="13" spans="1:79" s="81" customFormat="1" ht="30" customHeight="1">
      <c r="A13" s="117">
        <v>3</v>
      </c>
      <c r="B13" s="118">
        <f aca="true" t="shared" si="60" ref="B13:B39">B12+1</f>
        <v>39694</v>
      </c>
      <c r="C13" s="179" t="str">
        <f t="shared" si="25"/>
        <v>Rabu Wage</v>
      </c>
      <c r="D13" s="180"/>
      <c r="E13" s="119">
        <f t="shared" si="26"/>
        <v>0.18437499999999998</v>
      </c>
      <c r="F13" s="104">
        <f t="shared" si="27"/>
        <v>0.19131944444444443</v>
      </c>
      <c r="G13" s="104">
        <f t="shared" si="28"/>
        <v>0.24338913554033947</v>
      </c>
      <c r="H13" s="104">
        <f t="shared" si="29"/>
        <v>0.26041666666666663</v>
      </c>
      <c r="I13" s="104">
        <f t="shared" si="30"/>
        <v>0.4975694444444444</v>
      </c>
      <c r="J13" s="104">
        <f t="shared" si="31"/>
        <v>0.6326388888888889</v>
      </c>
      <c r="K13" s="105">
        <f t="shared" si="32"/>
        <v>0.7458333333333332</v>
      </c>
      <c r="L13" s="106">
        <f t="shared" si="33"/>
        <v>0.79375</v>
      </c>
      <c r="M13" s="106">
        <f t="shared" si="34"/>
        <v>0.9685763888888889</v>
      </c>
      <c r="N13" s="120">
        <f t="shared" si="35"/>
        <v>0.5735833090987165</v>
      </c>
      <c r="O13" s="108">
        <f t="shared" si="36"/>
        <v>23.245833333333334</v>
      </c>
      <c r="S13" s="110">
        <f aca="true" t="shared" si="61" ref="S13:S40">INT(365.25*(IF(MONTH(B13)&lt;3,YEAR(B13)-1,YEAR(B13))+4716))+INT(30.6001*(IF(MONTH(B13)&lt;3,MONTH(B13)+12,MONTH(B13))+1))+DAY(B13)+($Q$12/24)+2-INT(YEAR(B13)/100)+INT(INT(YEAR(B13)/100)/4)-1524.5</f>
        <v>2454712.7083333335</v>
      </c>
      <c r="T13" s="87">
        <f t="shared" si="37"/>
        <v>0.08672712753822008</v>
      </c>
      <c r="U13" s="87">
        <f t="shared" si="38"/>
        <v>9.45197168477921</v>
      </c>
      <c r="V13" s="87">
        <f t="shared" si="39"/>
        <v>162.70980652051549</v>
      </c>
      <c r="W13" s="87">
        <f t="shared" si="40"/>
        <v>9.665620351730277</v>
      </c>
      <c r="X13" s="87">
        <f t="shared" si="41"/>
        <v>239.62332662289987</v>
      </c>
      <c r="Y13" s="87">
        <f t="shared" si="42"/>
        <v>-0.11861683207850784</v>
      </c>
      <c r="Z13" s="87">
        <f t="shared" si="43"/>
        <v>317.2979404517372</v>
      </c>
      <c r="AA13" s="87">
        <f t="shared" si="0"/>
        <v>-0.0033093172875372666</v>
      </c>
      <c r="AB13" s="87">
        <f t="shared" si="1"/>
        <v>0.00019927730415569475</v>
      </c>
      <c r="AC13" s="87">
        <f t="shared" si="2"/>
        <v>0.0018821736819030425</v>
      </c>
      <c r="AD13" s="87">
        <f t="shared" si="3"/>
        <v>0.00012532922879497047</v>
      </c>
      <c r="AE13" s="87">
        <f t="shared" si="44"/>
        <v>23.440170798889667</v>
      </c>
      <c r="AF13" s="87">
        <f t="shared" si="4"/>
        <v>-1.6356127993445466</v>
      </c>
      <c r="AG13" s="87">
        <f t="shared" si="45"/>
        <v>161.0653975700764</v>
      </c>
      <c r="AH13" s="87">
        <f t="shared" si="5"/>
        <v>7.416361388782173</v>
      </c>
      <c r="AI13" s="99">
        <f t="shared" si="46"/>
        <v>11.720085399444834</v>
      </c>
      <c r="AJ13" s="99">
        <f t="shared" si="6"/>
        <v>0.043037851445892734</v>
      </c>
      <c r="AK13" s="99">
        <f t="shared" si="47"/>
        <v>0.0167474148060689</v>
      </c>
      <c r="AL13" s="99">
        <f t="shared" si="48"/>
        <v>9.477209260298672E-10</v>
      </c>
      <c r="AM13" s="99">
        <f t="shared" si="49"/>
        <v>0.016747415753789827</v>
      </c>
      <c r="AN13" s="99">
        <f t="shared" si="7"/>
        <v>-0.02442664655541676</v>
      </c>
      <c r="AO13" s="99">
        <f t="shared" si="8"/>
        <v>-0.028896648223462454</v>
      </c>
      <c r="AP13" s="99">
        <f t="shared" si="9"/>
        <v>-0.0020478698798649018</v>
      </c>
      <c r="AQ13" s="99">
        <f t="shared" si="10"/>
        <v>-0.0008655431827267808</v>
      </c>
      <c r="AR13" s="99">
        <f t="shared" si="11"/>
        <v>0.0003059026719957939</v>
      </c>
      <c r="AS13" s="99">
        <f t="shared" si="50"/>
        <v>0.0029817722989117783</v>
      </c>
      <c r="AT13" s="99">
        <f t="shared" si="51"/>
        <v>0.011389531212498338</v>
      </c>
      <c r="AU13" s="100">
        <f t="shared" si="12"/>
        <v>-17.47094695018859</v>
      </c>
      <c r="AV13" s="111">
        <f t="shared" si="52"/>
        <v>0</v>
      </c>
      <c r="AW13" s="100">
        <f t="shared" si="53"/>
        <v>162.5290530498114</v>
      </c>
      <c r="AX13" s="100">
        <f t="shared" si="54"/>
        <v>0</v>
      </c>
      <c r="AY13" s="100">
        <f t="shared" si="55"/>
        <v>162.5290530498114</v>
      </c>
      <c r="AZ13" s="100">
        <f t="shared" si="56"/>
        <v>0.012050231380271725</v>
      </c>
      <c r="BA13" s="81">
        <f t="shared" si="13"/>
        <v>0.26472427036000085</v>
      </c>
      <c r="BC13" s="81">
        <f t="shared" si="14"/>
        <v>0.014064121279377938</v>
      </c>
      <c r="BD13" s="81">
        <f t="shared" si="15"/>
        <v>0.9858963770815252</v>
      </c>
      <c r="BF13" s="80">
        <f t="shared" si="16"/>
        <v>11.86749935767639</v>
      </c>
      <c r="BG13" s="81">
        <f t="shared" si="17"/>
        <v>38.84812975087008</v>
      </c>
      <c r="BH13" s="80">
        <f t="shared" si="57"/>
        <v>15.16324015046149</v>
      </c>
      <c r="BI13" s="81">
        <f t="shared" si="58"/>
        <v>-0.9348844150582731</v>
      </c>
      <c r="BJ13" s="81">
        <f t="shared" si="18"/>
        <v>17.876992795717968</v>
      </c>
      <c r="BK13" s="81">
        <f t="shared" si="19"/>
        <v>19.02883113801215</v>
      </c>
      <c r="BL13" s="81">
        <f t="shared" si="20"/>
        <v>4.571381054535996</v>
      </c>
      <c r="BM13" s="81">
        <f t="shared" si="59"/>
        <v>4.404714387869329</v>
      </c>
      <c r="BN13" s="81">
        <f t="shared" si="21"/>
        <v>5.858005919634814</v>
      </c>
      <c r="BO13" s="81">
        <f t="shared" si="22"/>
        <v>6.2257240992642355</v>
      </c>
      <c r="BP13" s="80">
        <f t="shared" si="23"/>
        <v>0.1325006423236092</v>
      </c>
      <c r="BQ13" s="81">
        <f t="shared" si="24"/>
        <v>13.765999418369196</v>
      </c>
      <c r="BS13" s="123">
        <v>3</v>
      </c>
      <c r="BT13" s="124" t="s">
        <v>75</v>
      </c>
      <c r="BU13" s="98" t="e">
        <f>IF(#REF!=BS13,31,"")</f>
        <v>#REF!</v>
      </c>
      <c r="BW13" s="97">
        <v>2</v>
      </c>
      <c r="BX13" s="125" t="s">
        <v>364</v>
      </c>
      <c r="BY13" s="98" t="s">
        <v>89</v>
      </c>
      <c r="BZ13" s="126" t="s">
        <v>361</v>
      </c>
      <c r="CA13" s="127" t="s">
        <v>87</v>
      </c>
    </row>
    <row r="14" spans="1:79" s="81" customFormat="1" ht="30" customHeight="1">
      <c r="A14" s="117">
        <v>4</v>
      </c>
      <c r="B14" s="118">
        <f t="shared" si="60"/>
        <v>39695</v>
      </c>
      <c r="C14" s="179" t="str">
        <f t="shared" si="25"/>
        <v>Kamis Kliwon</v>
      </c>
      <c r="D14" s="180"/>
      <c r="E14" s="119">
        <f t="shared" si="26"/>
        <v>0.18402777777777776</v>
      </c>
      <c r="F14" s="104">
        <f t="shared" si="27"/>
        <v>0.1909722222222222</v>
      </c>
      <c r="G14" s="104">
        <f t="shared" si="28"/>
        <v>0.24305053947263747</v>
      </c>
      <c r="H14" s="104">
        <f t="shared" si="29"/>
        <v>0.2600694444444444</v>
      </c>
      <c r="I14" s="104">
        <f t="shared" si="30"/>
        <v>0.4972222222222222</v>
      </c>
      <c r="J14" s="104">
        <f t="shared" si="31"/>
        <v>0.6322916666666666</v>
      </c>
      <c r="K14" s="105">
        <f t="shared" si="32"/>
        <v>0.7454861111111111</v>
      </c>
      <c r="L14" s="106">
        <f t="shared" si="33"/>
        <v>0.79375</v>
      </c>
      <c r="M14" s="106">
        <f t="shared" si="34"/>
        <v>0.9682291666666666</v>
      </c>
      <c r="N14" s="120">
        <f t="shared" si="35"/>
        <v>0.5711299602220157</v>
      </c>
      <c r="O14" s="108">
        <f t="shared" si="36"/>
        <v>23.237499999999997</v>
      </c>
      <c r="P14" s="81" t="s">
        <v>96</v>
      </c>
      <c r="Q14" s="81">
        <f>PI()/180</f>
        <v>0.017453292519943295</v>
      </c>
      <c r="S14" s="110">
        <f t="shared" si="61"/>
        <v>2454713.7083333335</v>
      </c>
      <c r="T14" s="87">
        <f t="shared" si="37"/>
        <v>0.0867545060460914</v>
      </c>
      <c r="U14" s="87">
        <f t="shared" si="38"/>
        <v>9.454709594112998</v>
      </c>
      <c r="V14" s="87">
        <f t="shared" si="39"/>
        <v>163.69545388067934</v>
      </c>
      <c r="W14" s="87">
        <f t="shared" si="40"/>
        <v>9.668358130291386</v>
      </c>
      <c r="X14" s="87">
        <f t="shared" si="41"/>
        <v>240.60892690489902</v>
      </c>
      <c r="Y14" s="87">
        <f t="shared" si="42"/>
        <v>-0.11876392584989731</v>
      </c>
      <c r="Z14" s="87">
        <f t="shared" si="43"/>
        <v>317.2449866940369</v>
      </c>
      <c r="AA14" s="87">
        <f t="shared" si="0"/>
        <v>-0.0033125814091880404</v>
      </c>
      <c r="AB14" s="87">
        <f t="shared" si="1"/>
        <v>0.0001892153460411026</v>
      </c>
      <c r="AC14" s="87">
        <f t="shared" si="2"/>
        <v>0.0018806119196039652</v>
      </c>
      <c r="AD14" s="87">
        <f t="shared" si="3"/>
        <v>0.00012822695979027452</v>
      </c>
      <c r="AE14" s="87">
        <f t="shared" si="44"/>
        <v>23.440171778823686</v>
      </c>
      <c r="AF14" s="87">
        <f t="shared" si="4"/>
        <v>-1.6523683403750546</v>
      </c>
      <c r="AG14" s="87">
        <f t="shared" si="45"/>
        <v>162.03427606313002</v>
      </c>
      <c r="AH14" s="87">
        <f t="shared" si="5"/>
        <v>7.047832537327215</v>
      </c>
      <c r="AI14" s="99">
        <f t="shared" si="46"/>
        <v>11.720085889411843</v>
      </c>
      <c r="AJ14" s="99">
        <f t="shared" si="6"/>
        <v>0.04303785514672645</v>
      </c>
      <c r="AK14" s="99">
        <f t="shared" si="47"/>
        <v>0.01674741366164727</v>
      </c>
      <c r="AL14" s="99">
        <f t="shared" si="48"/>
        <v>9.48319384231965E-10</v>
      </c>
      <c r="AM14" s="99">
        <f t="shared" si="49"/>
        <v>0.016747414609966656</v>
      </c>
      <c r="AN14" s="99">
        <f t="shared" si="7"/>
        <v>-0.023193292370282358</v>
      </c>
      <c r="AO14" s="99">
        <f t="shared" si="8"/>
        <v>-0.02918371930564792</v>
      </c>
      <c r="AP14" s="99">
        <f t="shared" si="9"/>
        <v>-0.0021160335169964103</v>
      </c>
      <c r="AQ14" s="99">
        <f t="shared" si="10"/>
        <v>-0.0008408418322389186</v>
      </c>
      <c r="AR14" s="99">
        <f t="shared" si="11"/>
        <v>0.00029982971370325735</v>
      </c>
      <c r="AS14" s="99">
        <f t="shared" si="50"/>
        <v>0.004415405536904813</v>
      </c>
      <c r="AT14" s="99">
        <f t="shared" si="51"/>
        <v>0.01686560680598209</v>
      </c>
      <c r="AU14" s="100">
        <f t="shared" si="12"/>
        <v>-16.567705717597793</v>
      </c>
      <c r="AV14" s="111">
        <f t="shared" si="52"/>
        <v>0</v>
      </c>
      <c r="AW14" s="100">
        <f t="shared" si="53"/>
        <v>163.4322942824022</v>
      </c>
      <c r="AX14" s="100">
        <f t="shared" si="54"/>
        <v>0</v>
      </c>
      <c r="AY14" s="100">
        <f t="shared" si="55"/>
        <v>163.4322942824022</v>
      </c>
      <c r="AZ14" s="100">
        <f t="shared" si="56"/>
        <v>0.017543973218475156</v>
      </c>
      <c r="BA14" s="81">
        <f t="shared" si="13"/>
        <v>0.2647908351924553</v>
      </c>
      <c r="BC14" s="81">
        <f t="shared" si="14"/>
        <v>0.013357970241053146</v>
      </c>
      <c r="BD14" s="81">
        <f t="shared" si="15"/>
        <v>0.9867014136119377</v>
      </c>
      <c r="BF14" s="80">
        <f t="shared" si="16"/>
        <v>11.862023282082907</v>
      </c>
      <c r="BG14" s="81">
        <f t="shared" si="17"/>
        <v>39.00186709681699</v>
      </c>
      <c r="BH14" s="80">
        <f t="shared" si="57"/>
        <v>15.153285075374905</v>
      </c>
      <c r="BI14" s="81">
        <f t="shared" si="58"/>
        <v>-0.9349509798907276</v>
      </c>
      <c r="BJ14" s="81">
        <f t="shared" si="18"/>
        <v>17.874166950155846</v>
      </c>
      <c r="BK14" s="81">
        <f t="shared" si="19"/>
        <v>19.025158380607454</v>
      </c>
      <c r="BL14" s="81">
        <f t="shared" si="20"/>
        <v>4.56419095879364</v>
      </c>
      <c r="BM14" s="81">
        <f t="shared" si="59"/>
        <v>4.397524292126973</v>
      </c>
      <c r="BN14" s="81">
        <f t="shared" si="21"/>
        <v>5.849879614009966</v>
      </c>
      <c r="BO14" s="81">
        <f t="shared" si="22"/>
        <v>6.217289820514197</v>
      </c>
      <c r="BP14" s="80">
        <f t="shared" si="23"/>
        <v>0.13797671791709296</v>
      </c>
      <c r="BQ14" s="81">
        <f t="shared" si="24"/>
        <v>13.707119045328376</v>
      </c>
      <c r="BS14" s="123">
        <v>4</v>
      </c>
      <c r="BT14" s="124" t="s">
        <v>76</v>
      </c>
      <c r="BU14" s="98" t="e">
        <f>IF(#REF!=BS14,30,"")</f>
        <v>#REF!</v>
      </c>
      <c r="BW14" s="128">
        <v>3</v>
      </c>
      <c r="BX14" s="125" t="s">
        <v>365</v>
      </c>
      <c r="BY14" s="98" t="s">
        <v>90</v>
      </c>
      <c r="BZ14" s="126" t="s">
        <v>362</v>
      </c>
      <c r="CA14" s="127" t="s">
        <v>88</v>
      </c>
    </row>
    <row r="15" spans="1:79" s="81" customFormat="1" ht="30" customHeight="1" thickBot="1">
      <c r="A15" s="129">
        <v>5</v>
      </c>
      <c r="B15" s="130">
        <f t="shared" si="60"/>
        <v>39696</v>
      </c>
      <c r="C15" s="188" t="str">
        <f t="shared" si="25"/>
        <v>Jum'at Legi</v>
      </c>
      <c r="D15" s="189"/>
      <c r="E15" s="131">
        <f t="shared" si="26"/>
        <v>0.18368055555555554</v>
      </c>
      <c r="F15" s="132">
        <f t="shared" si="27"/>
        <v>0.190625</v>
      </c>
      <c r="G15" s="132">
        <f t="shared" si="28"/>
        <v>0.24270866380017694</v>
      </c>
      <c r="H15" s="132">
        <f t="shared" si="29"/>
        <v>0.2597222222222222</v>
      </c>
      <c r="I15" s="132">
        <f t="shared" si="30"/>
        <v>0.49687499999999996</v>
      </c>
      <c r="J15" s="132">
        <f t="shared" si="31"/>
        <v>0.6319444444444444</v>
      </c>
      <c r="K15" s="133">
        <f t="shared" si="32"/>
        <v>0.7454861111111111</v>
      </c>
      <c r="L15" s="134">
        <f t="shared" si="33"/>
        <v>0.7934027777777777</v>
      </c>
      <c r="M15" s="134">
        <f t="shared" si="34"/>
        <v>0.9680555555555556</v>
      </c>
      <c r="N15" s="135">
        <f t="shared" si="35"/>
        <v>0.5686740808846407</v>
      </c>
      <c r="O15" s="108">
        <f t="shared" si="36"/>
        <v>23.233333333333334</v>
      </c>
      <c r="S15" s="110">
        <f t="shared" si="61"/>
        <v>2454714.7083333335</v>
      </c>
      <c r="T15" s="87">
        <f t="shared" si="37"/>
        <v>0.08678188455396273</v>
      </c>
      <c r="U15" s="87">
        <f t="shared" si="38"/>
        <v>9.457447503446788</v>
      </c>
      <c r="V15" s="87">
        <f t="shared" si="39"/>
        <v>164.68110124084382</v>
      </c>
      <c r="W15" s="87">
        <f t="shared" si="40"/>
        <v>9.671095908852493</v>
      </c>
      <c r="X15" s="87">
        <f t="shared" si="41"/>
        <v>241.5945271868975</v>
      </c>
      <c r="Y15" s="87">
        <f t="shared" si="42"/>
        <v>-0.11891101962128678</v>
      </c>
      <c r="Z15" s="87">
        <f t="shared" si="43"/>
        <v>317.1920329363368</v>
      </c>
      <c r="AA15" s="87">
        <f t="shared" si="0"/>
        <v>-0.0033158425551215575</v>
      </c>
      <c r="AB15" s="87">
        <f t="shared" si="1"/>
        <v>0.00017892942745793069</v>
      </c>
      <c r="AC15" s="87">
        <f t="shared" si="2"/>
        <v>0.001879048555943143</v>
      </c>
      <c r="AD15" s="87">
        <f t="shared" si="3"/>
        <v>0.00013097291784221614</v>
      </c>
      <c r="AE15" s="87">
        <f t="shared" si="44"/>
        <v>23.440172605383395</v>
      </c>
      <c r="AF15" s="87">
        <f t="shared" si="4"/>
        <v>-1.6686501669000229</v>
      </c>
      <c r="AG15" s="87">
        <f t="shared" si="45"/>
        <v>163.00362804970501</v>
      </c>
      <c r="AH15" s="87">
        <f t="shared" si="5"/>
        <v>6.6773911385706235</v>
      </c>
      <c r="AI15" s="99">
        <f t="shared" si="46"/>
        <v>11.720086302691698</v>
      </c>
      <c r="AJ15" s="99">
        <f t="shared" si="6"/>
        <v>0.04303785826832455</v>
      </c>
      <c r="AK15" s="99">
        <f t="shared" si="47"/>
        <v>0.016747412517225644</v>
      </c>
      <c r="AL15" s="99">
        <f t="shared" si="48"/>
        <v>9.489180313289016E-10</v>
      </c>
      <c r="AM15" s="99">
        <f t="shared" si="49"/>
        <v>0.016747413466143675</v>
      </c>
      <c r="AN15" s="99">
        <f t="shared" si="7"/>
        <v>-0.021932485459082884</v>
      </c>
      <c r="AO15" s="99">
        <f t="shared" si="8"/>
        <v>-0.02946215487277068</v>
      </c>
      <c r="AP15" s="99">
        <f t="shared" si="9"/>
        <v>-0.0021819691200029427</v>
      </c>
      <c r="AQ15" s="99">
        <f t="shared" si="10"/>
        <v>-0.0008121606549706517</v>
      </c>
      <c r="AR15" s="99">
        <f t="shared" si="11"/>
        <v>0.00029340190435027483</v>
      </c>
      <c r="AS15" s="99">
        <f t="shared" si="50"/>
        <v>0.00586645904430523</v>
      </c>
      <c r="AT15" s="99">
        <f t="shared" si="51"/>
        <v>0.02240822292713052</v>
      </c>
      <c r="AU15" s="100">
        <f t="shared" si="12"/>
        <v>-15.665462855684314</v>
      </c>
      <c r="AV15" s="111">
        <f t="shared" si="52"/>
        <v>0</v>
      </c>
      <c r="AW15" s="100">
        <f t="shared" si="53"/>
        <v>164.33453714431568</v>
      </c>
      <c r="AX15" s="100">
        <f t="shared" si="54"/>
        <v>0</v>
      </c>
      <c r="AY15" s="100">
        <f t="shared" si="55"/>
        <v>164.33453714431568</v>
      </c>
      <c r="AZ15" s="100">
        <f t="shared" si="56"/>
        <v>0.02310427310187606</v>
      </c>
      <c r="BA15" s="81">
        <f t="shared" si="13"/>
        <v>0.2648580821207203</v>
      </c>
      <c r="BC15" s="81">
        <f t="shared" si="14"/>
        <v>0.012649285343536093</v>
      </c>
      <c r="BD15" s="81">
        <f t="shared" si="15"/>
        <v>0.9874694888054844</v>
      </c>
      <c r="BF15" s="80">
        <f t="shared" si="16"/>
        <v>11.856480665961758</v>
      </c>
      <c r="BG15" s="81">
        <f t="shared" si="17"/>
        <v>39.15696386326409</v>
      </c>
      <c r="BH15" s="80">
        <f t="shared" si="57"/>
        <v>15.143093492336483</v>
      </c>
      <c r="BI15" s="81">
        <f t="shared" si="58"/>
        <v>-0.9350182268189926</v>
      </c>
      <c r="BJ15" s="81">
        <f t="shared" si="18"/>
        <v>17.871286734052603</v>
      </c>
      <c r="BK15" s="81">
        <f t="shared" si="19"/>
        <v>19.021478071697835</v>
      </c>
      <c r="BL15" s="81">
        <f t="shared" si="20"/>
        <v>4.556869383983853</v>
      </c>
      <c r="BM15" s="81">
        <f t="shared" si="59"/>
        <v>4.3902027173171865</v>
      </c>
      <c r="BN15" s="81">
        <f t="shared" si="21"/>
        <v>5.841674597870913</v>
      </c>
      <c r="BO15" s="81">
        <f t="shared" si="22"/>
        <v>6.208791309049037</v>
      </c>
      <c r="BP15" s="80">
        <f t="shared" si="23"/>
        <v>0.14351933403824138</v>
      </c>
      <c r="BQ15" s="81">
        <f t="shared" si="24"/>
        <v>13.648177941231376</v>
      </c>
      <c r="BS15" s="123">
        <v>5</v>
      </c>
      <c r="BT15" s="124" t="s">
        <v>77</v>
      </c>
      <c r="BU15" s="98" t="e">
        <f>IF(#REF!=BS15,31,"")</f>
        <v>#REF!</v>
      </c>
      <c r="BW15" s="128">
        <v>4</v>
      </c>
      <c r="BX15" s="125" t="s">
        <v>366</v>
      </c>
      <c r="BY15" s="98" t="s">
        <v>91</v>
      </c>
      <c r="BZ15" s="126" t="s">
        <v>363</v>
      </c>
      <c r="CA15" s="127" t="s">
        <v>89</v>
      </c>
    </row>
    <row r="16" spans="1:79" s="81" customFormat="1" ht="30" customHeight="1" thickTop="1">
      <c r="A16" s="101">
        <v>6</v>
      </c>
      <c r="B16" s="136">
        <f t="shared" si="60"/>
        <v>39697</v>
      </c>
      <c r="C16" s="192" t="str">
        <f t="shared" si="25"/>
        <v>Sabtu Pahing</v>
      </c>
      <c r="D16" s="193"/>
      <c r="E16" s="119">
        <f t="shared" si="26"/>
        <v>0.18333333333333332</v>
      </c>
      <c r="F16" s="104">
        <f t="shared" si="27"/>
        <v>0.19027777777777774</v>
      </c>
      <c r="G16" s="104">
        <f t="shared" si="28"/>
        <v>0.24236372969770356</v>
      </c>
      <c r="H16" s="104">
        <f t="shared" si="29"/>
        <v>0.25937499999999997</v>
      </c>
      <c r="I16" s="104">
        <f t="shared" si="30"/>
        <v>0.49687499999999996</v>
      </c>
      <c r="J16" s="104">
        <f t="shared" si="31"/>
        <v>0.63125</v>
      </c>
      <c r="K16" s="105">
        <f t="shared" si="32"/>
        <v>0.7454861111111111</v>
      </c>
      <c r="L16" s="106">
        <f t="shared" si="33"/>
        <v>0.7934027777777777</v>
      </c>
      <c r="M16" s="106">
        <f t="shared" si="34"/>
        <v>0.9678819444444443</v>
      </c>
      <c r="N16" s="107">
        <f t="shared" si="35"/>
        <v>0.5662158357541472</v>
      </c>
      <c r="O16" s="108">
        <f t="shared" si="36"/>
        <v>23.229166666666664</v>
      </c>
      <c r="P16" s="91" t="s">
        <v>345</v>
      </c>
      <c r="Q16" s="92">
        <f>Y4+Z4/60+AA4/3600</f>
        <v>39.8275</v>
      </c>
      <c r="S16" s="110">
        <f t="shared" si="61"/>
        <v>2454715.7083333335</v>
      </c>
      <c r="T16" s="87">
        <f t="shared" si="37"/>
        <v>0.08680926306183405</v>
      </c>
      <c r="U16" s="87">
        <f t="shared" si="38"/>
        <v>9.460185412780579</v>
      </c>
      <c r="V16" s="87">
        <f t="shared" si="39"/>
        <v>165.66674860100832</v>
      </c>
      <c r="W16" s="87">
        <f t="shared" si="40"/>
        <v>9.673833687413602</v>
      </c>
      <c r="X16" s="87">
        <f t="shared" si="41"/>
        <v>242.58012746889662</v>
      </c>
      <c r="Y16" s="87">
        <f t="shared" si="42"/>
        <v>-0.11905811339267625</v>
      </c>
      <c r="Z16" s="87">
        <f t="shared" si="43"/>
        <v>317.13907917863656</v>
      </c>
      <c r="AA16" s="87">
        <f t="shared" si="0"/>
        <v>-0.0033191007225312655</v>
      </c>
      <c r="AB16" s="87">
        <f t="shared" si="1"/>
        <v>0.00016843172310128173</v>
      </c>
      <c r="AC16" s="87">
        <f t="shared" si="2"/>
        <v>0.0018774835921378965</v>
      </c>
      <c r="AD16" s="87">
        <f t="shared" si="3"/>
        <v>0.00013356385275959662</v>
      </c>
      <c r="AE16" s="87">
        <f t="shared" si="44"/>
        <v>23.440173275319832</v>
      </c>
      <c r="AF16" s="87">
        <f t="shared" si="4"/>
        <v>-1.6844531679360766</v>
      </c>
      <c r="AG16" s="87">
        <f t="shared" si="45"/>
        <v>163.97345865296168</v>
      </c>
      <c r="AH16" s="87">
        <f t="shared" si="5"/>
        <v>6.305127240540623</v>
      </c>
      <c r="AI16" s="99">
        <f t="shared" si="46"/>
        <v>11.720086637659916</v>
      </c>
      <c r="AJ16" s="99">
        <f t="shared" si="6"/>
        <v>0.04303786079841689</v>
      </c>
      <c r="AK16" s="99">
        <f t="shared" si="47"/>
        <v>0.016747411372804014</v>
      </c>
      <c r="AL16" s="99">
        <f t="shared" si="48"/>
        <v>9.495168673206768E-10</v>
      </c>
      <c r="AM16" s="99">
        <f t="shared" si="49"/>
        <v>0.01674741232232088</v>
      </c>
      <c r="AN16" s="99">
        <f t="shared" si="7"/>
        <v>-0.020645718188555113</v>
      </c>
      <c r="AO16" s="99">
        <f t="shared" si="8"/>
        <v>-0.029731872536799427</v>
      </c>
      <c r="AP16" s="99">
        <f t="shared" si="9"/>
        <v>-0.0022455039063318362</v>
      </c>
      <c r="AQ16" s="99">
        <f t="shared" si="10"/>
        <v>-0.0007796354027827624</v>
      </c>
      <c r="AR16" s="99">
        <f t="shared" si="11"/>
        <v>0.0002866268514373344</v>
      </c>
      <c r="AS16" s="99">
        <f t="shared" si="50"/>
        <v>0.007333658993257906</v>
      </c>
      <c r="AT16" s="99">
        <f t="shared" si="51"/>
        <v>0.028012513911948908</v>
      </c>
      <c r="AU16" s="100">
        <f t="shared" si="12"/>
        <v>-14.764143348435908</v>
      </c>
      <c r="AV16" s="111">
        <f t="shared" si="52"/>
        <v>0</v>
      </c>
      <c r="AW16" s="100">
        <f t="shared" si="53"/>
        <v>165.2358566515641</v>
      </c>
      <c r="AX16" s="100">
        <f t="shared" si="54"/>
        <v>0</v>
      </c>
      <c r="AY16" s="100">
        <f t="shared" si="55"/>
        <v>165.2358566515641</v>
      </c>
      <c r="AZ16" s="100">
        <f t="shared" si="56"/>
        <v>0.028726129962948713</v>
      </c>
      <c r="BA16" s="81">
        <f t="shared" si="13"/>
        <v>0.26492599224512015</v>
      </c>
      <c r="BC16" s="81">
        <f t="shared" si="14"/>
        <v>0.01193819372535195</v>
      </c>
      <c r="BD16" s="81">
        <f t="shared" si="15"/>
        <v>0.9881997598681507</v>
      </c>
      <c r="BF16" s="80">
        <f t="shared" si="16"/>
        <v>11.850876374976941</v>
      </c>
      <c r="BG16" s="81">
        <f t="shared" si="17"/>
        <v>39.31340480008466</v>
      </c>
      <c r="BH16" s="80">
        <f t="shared" si="57"/>
        <v>15.132667568972064</v>
      </c>
      <c r="BI16" s="81">
        <f t="shared" si="58"/>
        <v>-0.9350861369433925</v>
      </c>
      <c r="BJ16" s="81">
        <f t="shared" si="18"/>
        <v>17.868356570542332</v>
      </c>
      <c r="BK16" s="81">
        <f t="shared" si="19"/>
        <v>19.01779544072384</v>
      </c>
      <c r="BL16" s="81">
        <f t="shared" si="20"/>
        <v>4.549420731744015</v>
      </c>
      <c r="BM16" s="81">
        <f t="shared" si="59"/>
        <v>4.382754065077348</v>
      </c>
      <c r="BN16" s="81">
        <f t="shared" si="21"/>
        <v>5.833396179411552</v>
      </c>
      <c r="BO16" s="81">
        <f t="shared" si="22"/>
        <v>6.200234121503206</v>
      </c>
      <c r="BP16" s="80">
        <f t="shared" si="23"/>
        <v>0.14912362502305976</v>
      </c>
      <c r="BQ16" s="81">
        <f t="shared" si="24"/>
        <v>13.589180058099533</v>
      </c>
      <c r="BS16" s="123">
        <v>6</v>
      </c>
      <c r="BT16" s="124" t="s">
        <v>78</v>
      </c>
      <c r="BU16" s="98" t="e">
        <f>IF(#REF!=BS16,30,"")</f>
        <v>#REF!</v>
      </c>
      <c r="BW16" s="128">
        <v>5</v>
      </c>
      <c r="BX16" s="125" t="s">
        <v>360</v>
      </c>
      <c r="BY16" s="98"/>
      <c r="BZ16" s="126" t="s">
        <v>364</v>
      </c>
      <c r="CA16" s="127"/>
    </row>
    <row r="17" spans="1:79" s="81" customFormat="1" ht="30" customHeight="1">
      <c r="A17" s="117">
        <v>7</v>
      </c>
      <c r="B17" s="118">
        <f t="shared" si="60"/>
        <v>39698</v>
      </c>
      <c r="C17" s="179" t="str">
        <f t="shared" si="25"/>
        <v>Ahad Pon</v>
      </c>
      <c r="D17" s="180"/>
      <c r="E17" s="119">
        <f t="shared" si="26"/>
        <v>0.18333333333333332</v>
      </c>
      <c r="F17" s="104">
        <f t="shared" si="27"/>
        <v>0.19027777777777774</v>
      </c>
      <c r="G17" s="104">
        <f t="shared" si="28"/>
        <v>0.2420159605923695</v>
      </c>
      <c r="H17" s="104">
        <f t="shared" si="29"/>
        <v>0.2586805555555555</v>
      </c>
      <c r="I17" s="104">
        <f t="shared" si="30"/>
        <v>0.49652777777777773</v>
      </c>
      <c r="J17" s="104">
        <f t="shared" si="31"/>
        <v>0.6309027777777777</v>
      </c>
      <c r="K17" s="105">
        <f t="shared" si="32"/>
        <v>0.7451388888888888</v>
      </c>
      <c r="L17" s="106">
        <f t="shared" si="33"/>
        <v>0.7930555555555555</v>
      </c>
      <c r="M17" s="106">
        <f t="shared" si="34"/>
        <v>0.9677083333333334</v>
      </c>
      <c r="N17" s="120">
        <f t="shared" si="35"/>
        <v>0.5637553845854352</v>
      </c>
      <c r="O17" s="108">
        <f t="shared" si="36"/>
        <v>23.225</v>
      </c>
      <c r="P17" s="121" t="s">
        <v>344</v>
      </c>
      <c r="Q17" s="122">
        <f>Y3+Z3/60+AA3/3600</f>
        <v>21.42361111111111</v>
      </c>
      <c r="S17" s="110">
        <f t="shared" si="61"/>
        <v>2454716.7083333335</v>
      </c>
      <c r="T17" s="87">
        <f t="shared" si="37"/>
        <v>0.08683664156970537</v>
      </c>
      <c r="U17" s="87">
        <f t="shared" si="38"/>
        <v>9.462923322114369</v>
      </c>
      <c r="V17" s="87">
        <f t="shared" si="39"/>
        <v>166.65239596117283</v>
      </c>
      <c r="W17" s="87">
        <f t="shared" si="40"/>
        <v>9.676571465974709</v>
      </c>
      <c r="X17" s="87">
        <f t="shared" si="41"/>
        <v>243.56572775089512</v>
      </c>
      <c r="Y17" s="87">
        <f t="shared" si="42"/>
        <v>-0.11920520716406571</v>
      </c>
      <c r="Z17" s="87">
        <f t="shared" si="43"/>
        <v>317.08612542093636</v>
      </c>
      <c r="AA17" s="87">
        <f t="shared" si="0"/>
        <v>-0.0033223559086136304</v>
      </c>
      <c r="AB17" s="87">
        <f t="shared" si="1"/>
        <v>0.00015773465834169675</v>
      </c>
      <c r="AC17" s="87">
        <f t="shared" si="2"/>
        <v>0.001875917029406909</v>
      </c>
      <c r="AD17" s="87">
        <f t="shared" si="3"/>
        <v>0.00013599669784084933</v>
      </c>
      <c r="AE17" s="87">
        <f t="shared" si="44"/>
        <v>23.4401737855675</v>
      </c>
      <c r="AF17" s="87">
        <f t="shared" si="4"/>
        <v>-1.6997723564376028</v>
      </c>
      <c r="AG17" s="87">
        <f t="shared" si="45"/>
        <v>164.94377287237384</v>
      </c>
      <c r="AH17" s="87">
        <f t="shared" si="5"/>
        <v>5.931131038285162</v>
      </c>
      <c r="AI17" s="99">
        <f t="shared" si="46"/>
        <v>11.72008689278375</v>
      </c>
      <c r="AJ17" s="99">
        <f t="shared" si="6"/>
        <v>0.043037862725426194</v>
      </c>
      <c r="AK17" s="99">
        <f t="shared" si="47"/>
        <v>0.016747410228382383</v>
      </c>
      <c r="AL17" s="99">
        <f t="shared" si="48"/>
        <v>9.501158922072908E-10</v>
      </c>
      <c r="AM17" s="99">
        <f t="shared" si="49"/>
        <v>0.016747411178498275</v>
      </c>
      <c r="AN17" s="99">
        <f t="shared" si="7"/>
        <v>-0.019334513656572</v>
      </c>
      <c r="AO17" s="99">
        <f t="shared" si="8"/>
        <v>-0.029992792489344902</v>
      </c>
      <c r="AP17" s="99">
        <f t="shared" si="9"/>
        <v>-0.002306470477292693</v>
      </c>
      <c r="AQ17" s="99">
        <f t="shared" si="10"/>
        <v>-0.0007434200226194033</v>
      </c>
      <c r="AR17" s="99">
        <f t="shared" si="11"/>
        <v>0.00027951257343054246</v>
      </c>
      <c r="AS17" s="99">
        <f t="shared" si="50"/>
        <v>0.008815715804669071</v>
      </c>
      <c r="AT17" s="99">
        <f t="shared" si="51"/>
        <v>0.03367355393114276</v>
      </c>
      <c r="AU17" s="100">
        <f t="shared" si="12"/>
        <v>-13.86367118508113</v>
      </c>
      <c r="AV17" s="111">
        <f t="shared" si="52"/>
        <v>0</v>
      </c>
      <c r="AW17" s="100">
        <f t="shared" si="53"/>
        <v>166.13632881491887</v>
      </c>
      <c r="AX17" s="100">
        <f t="shared" si="54"/>
        <v>0</v>
      </c>
      <c r="AY17" s="100">
        <f t="shared" si="55"/>
        <v>166.13632881491887</v>
      </c>
      <c r="AZ17" s="100">
        <f t="shared" si="56"/>
        <v>0.034404476416930646</v>
      </c>
      <c r="BA17" s="81">
        <f t="shared" si="13"/>
        <v>0.26499454644958215</v>
      </c>
      <c r="BC17" s="81">
        <f t="shared" si="14"/>
        <v>0.011224820379485627</v>
      </c>
      <c r="BD17" s="81">
        <f t="shared" si="15"/>
        <v>0.9888914217922584</v>
      </c>
      <c r="BF17" s="80">
        <f t="shared" si="16"/>
        <v>11.845215334957746</v>
      </c>
      <c r="BG17" s="81">
        <f t="shared" si="17"/>
        <v>39.47117465486226</v>
      </c>
      <c r="BH17" s="80">
        <f t="shared" si="57"/>
        <v>15.122009569598937</v>
      </c>
      <c r="BI17" s="81">
        <f t="shared" si="58"/>
        <v>-0.9351546911478545</v>
      </c>
      <c r="BJ17" s="81">
        <f t="shared" si="18"/>
        <v>17.86538094903196</v>
      </c>
      <c r="BK17" s="81">
        <f t="shared" si="19"/>
        <v>19.014115744776426</v>
      </c>
      <c r="BL17" s="81">
        <f t="shared" si="20"/>
        <v>4.541849500958702</v>
      </c>
      <c r="BM17" s="81">
        <f t="shared" si="59"/>
        <v>4.375182834292035</v>
      </c>
      <c r="BN17" s="81">
        <f t="shared" si="21"/>
        <v>5.825049720883534</v>
      </c>
      <c r="BO17" s="81">
        <f t="shared" si="22"/>
        <v>6.191623855978799</v>
      </c>
      <c r="BP17" s="80">
        <f t="shared" si="23"/>
        <v>0.15478466504225363</v>
      </c>
      <c r="BQ17" s="81">
        <f t="shared" si="24"/>
        <v>13.530129230050443</v>
      </c>
      <c r="BS17" s="123">
        <v>7</v>
      </c>
      <c r="BT17" s="124" t="s">
        <v>79</v>
      </c>
      <c r="BU17" s="98" t="e">
        <f>IF(#REF!=BS17,31,"")</f>
        <v>#REF!</v>
      </c>
      <c r="BW17" s="137">
        <v>6</v>
      </c>
      <c r="BX17" s="138" t="s">
        <v>361</v>
      </c>
      <c r="BY17" s="122"/>
      <c r="BZ17" s="126" t="s">
        <v>365</v>
      </c>
      <c r="CA17" s="127"/>
    </row>
    <row r="18" spans="1:79" s="81" customFormat="1" ht="30" customHeight="1">
      <c r="A18" s="117">
        <v>8</v>
      </c>
      <c r="B18" s="118">
        <f t="shared" si="60"/>
        <v>39699</v>
      </c>
      <c r="C18" s="179" t="str">
        <f t="shared" si="25"/>
        <v>Senin Wage</v>
      </c>
      <c r="D18" s="180"/>
      <c r="E18" s="119">
        <f t="shared" si="26"/>
        <v>0.1829861111111111</v>
      </c>
      <c r="F18" s="104">
        <f t="shared" si="27"/>
        <v>0.18993055555555552</v>
      </c>
      <c r="G18" s="104">
        <f t="shared" si="28"/>
        <v>0.24166558207838218</v>
      </c>
      <c r="H18" s="104">
        <f t="shared" si="29"/>
        <v>0.2583333333333333</v>
      </c>
      <c r="I18" s="104">
        <f t="shared" si="30"/>
        <v>0.4961805555555555</v>
      </c>
      <c r="J18" s="104">
        <f t="shared" si="31"/>
        <v>0.6305555555555554</v>
      </c>
      <c r="K18" s="105">
        <f t="shared" si="32"/>
        <v>0.7451388888888888</v>
      </c>
      <c r="L18" s="106">
        <f t="shared" si="33"/>
        <v>0.7930555555555555</v>
      </c>
      <c r="M18" s="106">
        <f t="shared" si="34"/>
        <v>0.9675347222222221</v>
      </c>
      <c r="N18" s="120">
        <f t="shared" si="35"/>
        <v>0.5612928826323536</v>
      </c>
      <c r="O18" s="108">
        <f t="shared" si="36"/>
        <v>23.22083333333333</v>
      </c>
      <c r="S18" s="110">
        <f t="shared" si="61"/>
        <v>2454717.7083333335</v>
      </c>
      <c r="T18" s="87">
        <f t="shared" si="37"/>
        <v>0.0868640200775767</v>
      </c>
      <c r="U18" s="87">
        <f t="shared" si="38"/>
        <v>9.46566123144816</v>
      </c>
      <c r="V18" s="87">
        <f t="shared" si="39"/>
        <v>167.6380433213373</v>
      </c>
      <c r="W18" s="87">
        <f t="shared" si="40"/>
        <v>9.679309244535816</v>
      </c>
      <c r="X18" s="87">
        <f t="shared" si="41"/>
        <v>244.5513280328936</v>
      </c>
      <c r="Y18" s="87">
        <f t="shared" si="42"/>
        <v>-0.1193523009354552</v>
      </c>
      <c r="Z18" s="87">
        <f t="shared" si="43"/>
        <v>317.0331716632361</v>
      </c>
      <c r="AA18" s="87">
        <f t="shared" si="0"/>
        <v>-0.003325608110568186</v>
      </c>
      <c r="AB18" s="87">
        <f t="shared" si="1"/>
        <v>0.00014685089451815352</v>
      </c>
      <c r="AC18" s="87">
        <f t="shared" si="2"/>
        <v>0.0018743488689702042</v>
      </c>
      <c r="AD18" s="87">
        <f t="shared" si="3"/>
        <v>0.0001382685735038697</v>
      </c>
      <c r="AE18" s="87">
        <f t="shared" si="44"/>
        <v>23.44017413324805</v>
      </c>
      <c r="AF18" s="87">
        <f t="shared" si="4"/>
        <v>-1.714602871092305</v>
      </c>
      <c r="AG18" s="87">
        <f t="shared" si="45"/>
        <v>165.91457558191783</v>
      </c>
      <c r="AH18" s="87">
        <f t="shared" si="5"/>
        <v>5.555492882746018</v>
      </c>
      <c r="AI18" s="99">
        <f t="shared" si="46"/>
        <v>11.720087066624025</v>
      </c>
      <c r="AJ18" s="99">
        <f t="shared" si="6"/>
        <v>0.04303786403848202</v>
      </c>
      <c r="AK18" s="99">
        <f t="shared" si="47"/>
        <v>0.016747409083960756</v>
      </c>
      <c r="AL18" s="99">
        <f t="shared" si="48"/>
        <v>9.507151059887435E-10</v>
      </c>
      <c r="AM18" s="99">
        <f t="shared" si="49"/>
        <v>0.016747410034675864</v>
      </c>
      <c r="AN18" s="99">
        <f t="shared" si="7"/>
        <v>-0.018000423889182215</v>
      </c>
      <c r="AO18" s="99">
        <f t="shared" si="8"/>
        <v>-0.030244837525276087</v>
      </c>
      <c r="AP18" s="99">
        <f t="shared" si="9"/>
        <v>-0.002364707263297808</v>
      </c>
      <c r="AQ18" s="99">
        <f t="shared" si="10"/>
        <v>-0.0007036859278482767</v>
      </c>
      <c r="AR18" s="99">
        <f t="shared" si="11"/>
        <v>0.00027206749027151335</v>
      </c>
      <c r="AS18" s="99">
        <f t="shared" si="50"/>
        <v>0.010311324810372826</v>
      </c>
      <c r="AT18" s="99">
        <f t="shared" si="51"/>
        <v>0.0393863595194076</v>
      </c>
      <c r="AU18" s="100">
        <f t="shared" si="12"/>
        <v>-12.963969412459774</v>
      </c>
      <c r="AV18" s="111">
        <f t="shared" si="52"/>
        <v>0</v>
      </c>
      <c r="AW18" s="100">
        <f t="shared" si="53"/>
        <v>167.03603058754024</v>
      </c>
      <c r="AX18" s="100">
        <f t="shared" si="54"/>
        <v>0</v>
      </c>
      <c r="AY18" s="100">
        <f t="shared" si="55"/>
        <v>167.03603058754024</v>
      </c>
      <c r="AZ18" s="100">
        <f t="shared" si="56"/>
        <v>0.04013418225313785</v>
      </c>
      <c r="BA18" s="81">
        <f t="shared" si="13"/>
        <v>0.2650637254061315</v>
      </c>
      <c r="BC18" s="81">
        <f t="shared" si="14"/>
        <v>0.010509288280802503</v>
      </c>
      <c r="BD18" s="81">
        <f t="shared" si="15"/>
        <v>0.9895437080556785</v>
      </c>
      <c r="BF18" s="80">
        <f t="shared" si="16"/>
        <v>11.839502529369481</v>
      </c>
      <c r="BG18" s="81">
        <f t="shared" si="17"/>
        <v>39.63025814451611</v>
      </c>
      <c r="BH18" s="80">
        <f t="shared" si="57"/>
        <v>15.111121854412035</v>
      </c>
      <c r="BI18" s="81">
        <f t="shared" si="58"/>
        <v>-0.9352238701044038</v>
      </c>
      <c r="BJ18" s="81">
        <f t="shared" si="18"/>
        <v>17.862364422191124</v>
      </c>
      <c r="BK18" s="81">
        <f t="shared" si="19"/>
        <v>19.010444265719755</v>
      </c>
      <c r="BL18" s="81">
        <f t="shared" si="20"/>
        <v>4.534160285559606</v>
      </c>
      <c r="BM18" s="81">
        <f t="shared" si="59"/>
        <v>4.367493618892939</v>
      </c>
      <c r="BN18" s="81">
        <f t="shared" si="21"/>
        <v>5.816640636547839</v>
      </c>
      <c r="BO18" s="81">
        <f t="shared" si="22"/>
        <v>6.182966150056081</v>
      </c>
      <c r="BP18" s="80">
        <f t="shared" si="23"/>
        <v>0.16049747063051847</v>
      </c>
      <c r="BQ18" s="81">
        <f t="shared" si="24"/>
        <v>13.471029183176485</v>
      </c>
      <c r="BS18" s="123">
        <v>8</v>
      </c>
      <c r="BT18" s="124" t="s">
        <v>80</v>
      </c>
      <c r="BU18" s="98" t="e">
        <f>IF(#REF!=BS18,31,"")</f>
        <v>#REF!</v>
      </c>
      <c r="BZ18" s="139"/>
      <c r="CA18" s="140"/>
    </row>
    <row r="19" spans="1:73" s="81" customFormat="1" ht="30" customHeight="1">
      <c r="A19" s="117">
        <v>9</v>
      </c>
      <c r="B19" s="118">
        <f t="shared" si="60"/>
        <v>39700</v>
      </c>
      <c r="C19" s="179" t="str">
        <f t="shared" si="25"/>
        <v>Selasa Kliwon</v>
      </c>
      <c r="D19" s="180"/>
      <c r="E19" s="119">
        <f t="shared" si="26"/>
        <v>0.18263888888888888</v>
      </c>
      <c r="F19" s="104">
        <f t="shared" si="27"/>
        <v>0.1895833333333333</v>
      </c>
      <c r="G19" s="104">
        <f t="shared" si="28"/>
        <v>0.24131282183762126</v>
      </c>
      <c r="H19" s="104">
        <f t="shared" si="29"/>
        <v>0.2579861111111111</v>
      </c>
      <c r="I19" s="104">
        <f t="shared" si="30"/>
        <v>0.4961805555555555</v>
      </c>
      <c r="J19" s="104">
        <f t="shared" si="31"/>
        <v>0.6302083333333333</v>
      </c>
      <c r="K19" s="105">
        <f t="shared" si="32"/>
        <v>0.7451388888888888</v>
      </c>
      <c r="L19" s="106">
        <f t="shared" si="33"/>
        <v>0.7927083333333332</v>
      </c>
      <c r="M19" s="106">
        <f t="shared" si="34"/>
        <v>0.967361111111111</v>
      </c>
      <c r="N19" s="120">
        <f t="shared" si="35"/>
        <v>0.5588284810461638</v>
      </c>
      <c r="O19" s="108">
        <f t="shared" si="36"/>
        <v>23.216666666666665</v>
      </c>
      <c r="P19" s="91" t="s">
        <v>377</v>
      </c>
      <c r="Q19" s="92">
        <f>Jadwal!T4+Jadwal!U4/60+Jadwal!V4/3600</f>
        <v>106.81666666666666</v>
      </c>
      <c r="S19" s="110">
        <f t="shared" si="61"/>
        <v>2454718.7083333335</v>
      </c>
      <c r="T19" s="87">
        <f t="shared" si="37"/>
        <v>0.086891398585448</v>
      </c>
      <c r="U19" s="87">
        <f t="shared" si="38"/>
        <v>9.468399140781946</v>
      </c>
      <c r="V19" s="87">
        <f t="shared" si="39"/>
        <v>168.62369068150053</v>
      </c>
      <c r="W19" s="87">
        <f t="shared" si="40"/>
        <v>9.682047023096922</v>
      </c>
      <c r="X19" s="87">
        <f t="shared" si="41"/>
        <v>245.53692831489207</v>
      </c>
      <c r="Y19" s="87">
        <f t="shared" si="42"/>
        <v>-0.11949939470684458</v>
      </c>
      <c r="Z19" s="87">
        <f t="shared" si="43"/>
        <v>316.98021790553594</v>
      </c>
      <c r="AA19" s="87">
        <f t="shared" si="0"/>
        <v>-0.003328857325597491</v>
      </c>
      <c r="AB19" s="87">
        <f t="shared" si="1"/>
        <v>0.0001357933139517715</v>
      </c>
      <c r="AC19" s="87">
        <f t="shared" si="2"/>
        <v>0.0018727791120491653</v>
      </c>
      <c r="AD19" s="87">
        <f t="shared" si="3"/>
        <v>0.000140376790694365</v>
      </c>
      <c r="AE19" s="87">
        <f t="shared" si="44"/>
        <v>23.440174315673634</v>
      </c>
      <c r="AF19" s="87">
        <f t="shared" si="4"/>
        <v>-1.7289399781003991</v>
      </c>
      <c r="AG19" s="87">
        <f t="shared" si="45"/>
        <v>166.8858715282774</v>
      </c>
      <c r="AH19" s="87">
        <f t="shared" si="5"/>
        <v>5.178303290478787</v>
      </c>
      <c r="AI19" s="99">
        <f t="shared" si="46"/>
        <v>11.720087157836817</v>
      </c>
      <c r="AJ19" s="99">
        <f t="shared" si="6"/>
        <v>0.04303786472743335</v>
      </c>
      <c r="AK19" s="99">
        <f t="shared" si="47"/>
        <v>0.016747407939539126</v>
      </c>
      <c r="AL19" s="99">
        <f t="shared" si="48"/>
        <v>9.513145086650344E-10</v>
      </c>
      <c r="AM19" s="99">
        <f t="shared" si="49"/>
        <v>0.016747408890853636</v>
      </c>
      <c r="AN19" s="99">
        <f t="shared" si="7"/>
        <v>-0.016645028003391158</v>
      </c>
      <c r="AO19" s="99">
        <f t="shared" si="8"/>
        <v>-0.030487933065564188</v>
      </c>
      <c r="AP19" s="99">
        <f t="shared" si="9"/>
        <v>-0.002420058953879312</v>
      </c>
      <c r="AQ19" s="99">
        <f t="shared" si="10"/>
        <v>-0.0006606211869225847</v>
      </c>
      <c r="AR19" s="99">
        <f t="shared" si="11"/>
        <v>0.00026430041341215534</v>
      </c>
      <c r="AS19" s="99">
        <f t="shared" si="50"/>
        <v>0.011819166881804148</v>
      </c>
      <c r="AT19" s="99">
        <f t="shared" si="51"/>
        <v>0.04514589197678298</v>
      </c>
      <c r="AU19" s="100">
        <f t="shared" si="12"/>
        <v>-12.06496018665049</v>
      </c>
      <c r="AV19" s="111">
        <f t="shared" si="52"/>
        <v>0</v>
      </c>
      <c r="AW19" s="100">
        <f t="shared" si="53"/>
        <v>167.9350398133495</v>
      </c>
      <c r="AX19" s="100">
        <f t="shared" si="54"/>
        <v>0</v>
      </c>
      <c r="AY19" s="100">
        <f t="shared" si="55"/>
        <v>167.9350398133495</v>
      </c>
      <c r="AZ19" s="100">
        <f t="shared" si="56"/>
        <v>0.045910057876735286</v>
      </c>
      <c r="BA19" s="81">
        <f t="shared" si="13"/>
        <v>0.26513350957947046</v>
      </c>
      <c r="BC19" s="81">
        <f t="shared" si="14"/>
        <v>0.009791718517353876</v>
      </c>
      <c r="BD19" s="81">
        <f t="shared" si="15"/>
        <v>0.9901558912977041</v>
      </c>
      <c r="BF19" s="80">
        <f t="shared" si="16"/>
        <v>11.833742996912106</v>
      </c>
      <c r="BG19" s="81">
        <f t="shared" si="17"/>
        <v>39.79063992552927</v>
      </c>
      <c r="BH19" s="80">
        <f t="shared" si="57"/>
        <v>15.10000687891504</v>
      </c>
      <c r="BI19" s="81">
        <f t="shared" si="58"/>
        <v>-0.9352936542777428</v>
      </c>
      <c r="BJ19" s="81">
        <f t="shared" si="18"/>
        <v>17.859311603054635</v>
      </c>
      <c r="BK19" s="81">
        <f t="shared" si="19"/>
        <v>19.006786307414988</v>
      </c>
      <c r="BL19" s="81">
        <f t="shared" si="20"/>
        <v>4.526357772482366</v>
      </c>
      <c r="BM19" s="81">
        <f t="shared" si="59"/>
        <v>4.359691105815699</v>
      </c>
      <c r="BN19" s="81">
        <f t="shared" si="21"/>
        <v>5.808174390769577</v>
      </c>
      <c r="BO19" s="81">
        <f t="shared" si="22"/>
        <v>6.174266678944303</v>
      </c>
      <c r="BP19" s="80">
        <f t="shared" si="23"/>
        <v>0.16625700308789385</v>
      </c>
      <c r="BQ19" s="81">
        <f t="shared" si="24"/>
        <v>13.41188354510793</v>
      </c>
      <c r="BS19" s="123">
        <v>9</v>
      </c>
      <c r="BT19" s="124" t="s">
        <v>81</v>
      </c>
      <c r="BU19" s="98" t="e">
        <f>IF(#REF!=BS19,30,"")</f>
        <v>#REF!</v>
      </c>
    </row>
    <row r="20" spans="1:73" s="81" customFormat="1" ht="30" customHeight="1" thickBot="1">
      <c r="A20" s="129">
        <v>10</v>
      </c>
      <c r="B20" s="130">
        <f t="shared" si="60"/>
        <v>39701</v>
      </c>
      <c r="C20" s="188" t="str">
        <f t="shared" si="25"/>
        <v>Rabu Legi</v>
      </c>
      <c r="D20" s="189"/>
      <c r="E20" s="131">
        <f t="shared" si="26"/>
        <v>0.18229166666666663</v>
      </c>
      <c r="F20" s="132">
        <f t="shared" si="27"/>
        <v>0.18923611111111108</v>
      </c>
      <c r="G20" s="132">
        <f t="shared" si="28"/>
        <v>0.24095790956574947</v>
      </c>
      <c r="H20" s="132">
        <f t="shared" si="29"/>
        <v>0.25763888888888886</v>
      </c>
      <c r="I20" s="132">
        <f t="shared" si="30"/>
        <v>0.4958333333333333</v>
      </c>
      <c r="J20" s="132">
        <f t="shared" si="31"/>
        <v>0.6295138888888888</v>
      </c>
      <c r="K20" s="133">
        <f t="shared" si="32"/>
        <v>0.7447916666666666</v>
      </c>
      <c r="L20" s="134">
        <f t="shared" si="33"/>
        <v>0.7927083333333332</v>
      </c>
      <c r="M20" s="134">
        <f t="shared" si="34"/>
        <v>0.9670138888888888</v>
      </c>
      <c r="N20" s="135">
        <f t="shared" si="35"/>
        <v>0.5563623272620426</v>
      </c>
      <c r="O20" s="108">
        <f t="shared" si="36"/>
        <v>23.208333333333332</v>
      </c>
      <c r="P20" s="97" t="s">
        <v>375</v>
      </c>
      <c r="Q20" s="98">
        <f>Jadwal!T3+Jadwal!U3/60+Jadwal!V3/3600</f>
        <v>-6.166666666666667</v>
      </c>
      <c r="S20" s="110">
        <f t="shared" si="61"/>
        <v>2454719.7083333335</v>
      </c>
      <c r="T20" s="87">
        <f t="shared" si="37"/>
        <v>0.08691877709331933</v>
      </c>
      <c r="U20" s="87">
        <f t="shared" si="38"/>
        <v>9.471137050115736</v>
      </c>
      <c r="V20" s="87">
        <f t="shared" si="39"/>
        <v>169.609338041665</v>
      </c>
      <c r="W20" s="87">
        <f t="shared" si="40"/>
        <v>9.68478480165803</v>
      </c>
      <c r="X20" s="87">
        <f t="shared" si="41"/>
        <v>246.52252859689057</v>
      </c>
      <c r="Y20" s="87">
        <f t="shared" si="42"/>
        <v>-0.11964648847823404</v>
      </c>
      <c r="Z20" s="87">
        <f t="shared" si="43"/>
        <v>316.9272641478358</v>
      </c>
      <c r="AA20" s="87">
        <f t="shared" si="0"/>
        <v>-0.0033321035509071696</v>
      </c>
      <c r="AB20" s="87">
        <f t="shared" si="1"/>
        <v>0.00012457500469788732</v>
      </c>
      <c r="AC20" s="87">
        <f t="shared" si="2"/>
        <v>0.0018712077598665156</v>
      </c>
      <c r="AD20" s="87">
        <f t="shared" si="3"/>
        <v>0.00014231885406870324</v>
      </c>
      <c r="AE20" s="87">
        <f t="shared" si="44"/>
        <v>23.440174330350146</v>
      </c>
      <c r="AF20" s="87">
        <f t="shared" si="4"/>
        <v>-1.7427790729368218</v>
      </c>
      <c r="AG20" s="87">
        <f t="shared" si="45"/>
        <v>167.85766532907084</v>
      </c>
      <c r="AH20" s="87">
        <f t="shared" si="5"/>
        <v>4.799652954160298</v>
      </c>
      <c r="AI20" s="99">
        <f t="shared" si="46"/>
        <v>11.720087165175073</v>
      </c>
      <c r="AJ20" s="99">
        <f t="shared" si="6"/>
        <v>0.0430378647828609</v>
      </c>
      <c r="AK20" s="99">
        <f t="shared" si="47"/>
        <v>0.0167474067951175</v>
      </c>
      <c r="AL20" s="99">
        <f t="shared" si="48"/>
        <v>9.519141002361646E-10</v>
      </c>
      <c r="AM20" s="99">
        <f t="shared" si="49"/>
        <v>0.0167474077470316</v>
      </c>
      <c r="AN20" s="99">
        <f t="shared" si="7"/>
        <v>-0.015269930337850452</v>
      </c>
      <c r="AO20" s="99">
        <f t="shared" si="8"/>
        <v>-0.030722007179350506</v>
      </c>
      <c r="AP20" s="99">
        <f t="shared" si="9"/>
        <v>-0.0024723769113383686</v>
      </c>
      <c r="AQ20" s="99">
        <f t="shared" si="10"/>
        <v>-0.0006144296332047939</v>
      </c>
      <c r="AR20" s="99">
        <f t="shared" si="11"/>
        <v>0.0002562205353860809</v>
      </c>
      <c r="AS20" s="99">
        <f t="shared" si="50"/>
        <v>0.013337909027980398</v>
      </c>
      <c r="AT20" s="99">
        <f t="shared" si="51"/>
        <v>0.05094705965277355</v>
      </c>
      <c r="AU20" s="100">
        <f t="shared" si="12"/>
        <v>-11.166564823901835</v>
      </c>
      <c r="AV20" s="111">
        <f t="shared" si="52"/>
        <v>0</v>
      </c>
      <c r="AW20" s="100">
        <f t="shared" si="53"/>
        <v>168.83343517609816</v>
      </c>
      <c r="AX20" s="100">
        <f t="shared" si="54"/>
        <v>0</v>
      </c>
      <c r="AY20" s="100">
        <f t="shared" si="55"/>
        <v>168.83343517609816</v>
      </c>
      <c r="AZ20" s="100">
        <f t="shared" si="56"/>
        <v>0.051726857704456584</v>
      </c>
      <c r="BA20" s="81">
        <f t="shared" si="13"/>
        <v>0.26520387923164335</v>
      </c>
      <c r="BC20" s="81">
        <f t="shared" si="14"/>
        <v>0.009072230425332152</v>
      </c>
      <c r="BD20" s="81">
        <f t="shared" si="15"/>
        <v>0.9907272839717647</v>
      </c>
      <c r="BF20" s="80">
        <f t="shared" si="16"/>
        <v>11.827941829236115</v>
      </c>
      <c r="BG20" s="81">
        <f t="shared" si="17"/>
        <v>39.95230456277546</v>
      </c>
      <c r="BH20" s="80">
        <f t="shared" si="57"/>
        <v>15.08866719359527</v>
      </c>
      <c r="BI20" s="81">
        <f t="shared" si="58"/>
        <v>-0.9353640239299157</v>
      </c>
      <c r="BJ20" s="81">
        <f t="shared" si="18"/>
        <v>17.856227162227576</v>
      </c>
      <c r="BK20" s="81">
        <f t="shared" si="19"/>
        <v>19.003147193032053</v>
      </c>
      <c r="BL20" s="81">
        <f t="shared" si="20"/>
        <v>4.518446739772325</v>
      </c>
      <c r="BM20" s="81">
        <f t="shared" si="59"/>
        <v>4.351780073105658</v>
      </c>
      <c r="BN20" s="81">
        <f t="shared" si="21"/>
        <v>5.799656496244654</v>
      </c>
      <c r="BO20" s="81">
        <f t="shared" si="22"/>
        <v>6.165531153760493</v>
      </c>
      <c r="BP20" s="80">
        <f t="shared" si="23"/>
        <v>0.1720581707638844</v>
      </c>
      <c r="BQ20" s="81">
        <f t="shared" si="24"/>
        <v>13.352695854289022</v>
      </c>
      <c r="BS20" s="123">
        <v>10</v>
      </c>
      <c r="BT20" s="124" t="s">
        <v>84</v>
      </c>
      <c r="BU20" s="98" t="e">
        <f>IF(#REF!=BS20,31,"")</f>
        <v>#REF!</v>
      </c>
    </row>
    <row r="21" spans="1:73" s="81" customFormat="1" ht="30" customHeight="1" thickTop="1">
      <c r="A21" s="101">
        <v>11</v>
      </c>
      <c r="B21" s="136">
        <f t="shared" si="60"/>
        <v>39702</v>
      </c>
      <c r="C21" s="192" t="str">
        <f t="shared" si="25"/>
        <v>Kamis Pahing</v>
      </c>
      <c r="D21" s="193"/>
      <c r="E21" s="119">
        <f t="shared" si="26"/>
        <v>0.1819444444444444</v>
      </c>
      <c r="F21" s="104">
        <f t="shared" si="27"/>
        <v>0.18888888888888886</v>
      </c>
      <c r="G21" s="104">
        <f t="shared" si="28"/>
        <v>0.24060107690330376</v>
      </c>
      <c r="H21" s="104">
        <f t="shared" si="29"/>
        <v>0.25729166666666664</v>
      </c>
      <c r="I21" s="104">
        <f t="shared" si="30"/>
        <v>0.495486111111111</v>
      </c>
      <c r="J21" s="104">
        <f t="shared" si="31"/>
        <v>0.6291666666666665</v>
      </c>
      <c r="K21" s="105">
        <f t="shared" si="32"/>
        <v>0.7447916666666666</v>
      </c>
      <c r="L21" s="106">
        <f t="shared" si="33"/>
        <v>0.792361111111111</v>
      </c>
      <c r="M21" s="106">
        <f t="shared" si="34"/>
        <v>0.9668402777777777</v>
      </c>
      <c r="N21" s="107">
        <f t="shared" si="35"/>
        <v>0.5538945653747455</v>
      </c>
      <c r="O21" s="108">
        <f t="shared" si="36"/>
        <v>23.204166666666666</v>
      </c>
      <c r="P21" s="121" t="s">
        <v>116</v>
      </c>
      <c r="Q21" s="122">
        <f>1.76/60*SQRT(VLOOKUP($C$2,DataLintang,12))</f>
        <v>0.09276014469827247</v>
      </c>
      <c r="S21" s="110">
        <f t="shared" si="61"/>
        <v>2454720.7083333335</v>
      </c>
      <c r="T21" s="87">
        <f t="shared" si="37"/>
        <v>0.08694615560119065</v>
      </c>
      <c r="U21" s="87">
        <f t="shared" si="38"/>
        <v>9.473874959449526</v>
      </c>
      <c r="V21" s="87">
        <f t="shared" si="39"/>
        <v>170.5949854018295</v>
      </c>
      <c r="W21" s="87">
        <f t="shared" si="40"/>
        <v>9.687522580219136</v>
      </c>
      <c r="X21" s="87">
        <f t="shared" si="41"/>
        <v>247.50812887888907</v>
      </c>
      <c r="Y21" s="87">
        <f t="shared" si="42"/>
        <v>-0.11979358224962351</v>
      </c>
      <c r="Z21" s="87">
        <f t="shared" si="43"/>
        <v>316.8743103901355</v>
      </c>
      <c r="AA21" s="87">
        <f t="shared" si="0"/>
        <v>-0.003335346783705912</v>
      </c>
      <c r="AB21" s="87">
        <f t="shared" si="1"/>
        <v>0.00011320924505475963</v>
      </c>
      <c r="AC21" s="87">
        <f t="shared" si="2"/>
        <v>0.001869634813646321</v>
      </c>
      <c r="AD21" s="87">
        <f t="shared" si="3"/>
        <v>0.0001440924649474541</v>
      </c>
      <c r="AE21" s="87">
        <f t="shared" si="44"/>
        <v>23.44017417498013</v>
      </c>
      <c r="AF21" s="87">
        <f t="shared" si="4"/>
        <v>-1.7561156820955504</v>
      </c>
      <c r="AG21" s="87">
        <f t="shared" si="45"/>
        <v>168.82996147108418</v>
      </c>
      <c r="AH21" s="87">
        <f t="shared" si="5"/>
        <v>4.419632753833538</v>
      </c>
      <c r="AI21" s="99">
        <f t="shared" si="46"/>
        <v>11.720087087490064</v>
      </c>
      <c r="AJ21" s="99">
        <f t="shared" si="6"/>
        <v>0.043037864196088044</v>
      </c>
      <c r="AK21" s="99">
        <f t="shared" si="47"/>
        <v>0.01674740565069587</v>
      </c>
      <c r="AL21" s="99">
        <f t="shared" si="48"/>
        <v>9.525138807021334E-10</v>
      </c>
      <c r="AM21" s="99">
        <f t="shared" si="49"/>
        <v>0.01674740660320975</v>
      </c>
      <c r="AN21" s="99">
        <f t="shared" si="7"/>
        <v>-0.013876758553694801</v>
      </c>
      <c r="AO21" s="99">
        <f t="shared" si="8"/>
        <v>-0.03094699060523032</v>
      </c>
      <c r="AP21" s="99">
        <f t="shared" si="9"/>
        <v>-0.002521519566923928</v>
      </c>
      <c r="AQ21" s="99">
        <f t="shared" si="10"/>
        <v>-0.0005653299001665564</v>
      </c>
      <c r="AR21" s="99">
        <f t="shared" si="11"/>
        <v>0.00024783741892901034</v>
      </c>
      <c r="AS21" s="99">
        <f t="shared" si="50"/>
        <v>0.014866204965849138</v>
      </c>
      <c r="AT21" s="99">
        <f t="shared" si="51"/>
        <v>0.05678472012491729</v>
      </c>
      <c r="AU21" s="100">
        <f t="shared" si="12"/>
        <v>-10.268703850939257</v>
      </c>
      <c r="AV21" s="111">
        <f t="shared" si="52"/>
        <v>0</v>
      </c>
      <c r="AW21" s="100">
        <f t="shared" si="53"/>
        <v>169.73129614906074</v>
      </c>
      <c r="AX21" s="100">
        <f t="shared" si="54"/>
        <v>0</v>
      </c>
      <c r="AY21" s="100">
        <f t="shared" si="55"/>
        <v>169.73129614906074</v>
      </c>
      <c r="AZ21" s="100">
        <f t="shared" si="56"/>
        <v>0.05757928351791672</v>
      </c>
      <c r="BA21" s="81">
        <f t="shared" si="13"/>
        <v>0.2652748144267855</v>
      </c>
      <c r="BC21" s="81">
        <f t="shared" si="14"/>
        <v>0.00835094172746965</v>
      </c>
      <c r="BD21" s="81">
        <f t="shared" si="15"/>
        <v>0.991257238975115</v>
      </c>
      <c r="BF21" s="80">
        <f t="shared" si="16"/>
        <v>11.822104168763973</v>
      </c>
      <c r="BG21" s="81">
        <f t="shared" si="17"/>
        <v>40.11523649693643</v>
      </c>
      <c r="BH21" s="80">
        <f t="shared" si="57"/>
        <v>15.077105443840397</v>
      </c>
      <c r="BI21" s="81">
        <f t="shared" si="58"/>
        <v>-0.9354349591250579</v>
      </c>
      <c r="BJ21" s="81">
        <f t="shared" si="18"/>
        <v>17.853115825181987</v>
      </c>
      <c r="BK21" s="81">
        <f t="shared" si="19"/>
        <v>18.999532262435594</v>
      </c>
      <c r="BL21" s="81">
        <f t="shared" si="20"/>
        <v>4.510432054830135</v>
      </c>
      <c r="BM21" s="81">
        <f t="shared" si="59"/>
        <v>4.343765388163468</v>
      </c>
      <c r="BN21" s="81">
        <f t="shared" si="21"/>
        <v>5.791092512345957</v>
      </c>
      <c r="BO21" s="81">
        <f t="shared" si="22"/>
        <v>6.156765319923013</v>
      </c>
      <c r="BP21" s="80">
        <f t="shared" si="23"/>
        <v>0.17789583123602815</v>
      </c>
      <c r="BQ21" s="81">
        <f t="shared" si="24"/>
        <v>13.293469568993892</v>
      </c>
      <c r="BS21" s="123">
        <v>11</v>
      </c>
      <c r="BT21" s="124" t="s">
        <v>85</v>
      </c>
      <c r="BU21" s="98" t="e">
        <f>IF(#REF!=BS21,30,"")</f>
        <v>#REF!</v>
      </c>
    </row>
    <row r="22" spans="1:73" s="81" customFormat="1" ht="30" customHeight="1">
      <c r="A22" s="117">
        <v>12</v>
      </c>
      <c r="B22" s="118">
        <f t="shared" si="60"/>
        <v>39703</v>
      </c>
      <c r="C22" s="179" t="str">
        <f t="shared" si="25"/>
        <v>Jum'at Pon</v>
      </c>
      <c r="D22" s="180"/>
      <c r="E22" s="119">
        <f t="shared" si="26"/>
        <v>0.1815972222222222</v>
      </c>
      <c r="F22" s="104">
        <f t="shared" si="27"/>
        <v>0.18854166666666664</v>
      </c>
      <c r="G22" s="104">
        <f t="shared" si="28"/>
        <v>0.24024255737119649</v>
      </c>
      <c r="H22" s="104">
        <f t="shared" si="29"/>
        <v>0.2569444444444444</v>
      </c>
      <c r="I22" s="104">
        <f t="shared" si="30"/>
        <v>0.4951388888888888</v>
      </c>
      <c r="J22" s="104">
        <f t="shared" si="31"/>
        <v>0.6284722222222221</v>
      </c>
      <c r="K22" s="105">
        <f t="shared" si="32"/>
        <v>0.7444444444444444</v>
      </c>
      <c r="L22" s="106">
        <f t="shared" si="33"/>
        <v>0.792361111111111</v>
      </c>
      <c r="M22" s="106">
        <f t="shared" si="34"/>
        <v>0.9664930555555555</v>
      </c>
      <c r="N22" s="120">
        <f t="shared" si="35"/>
        <v>0.5514253365043439</v>
      </c>
      <c r="O22" s="108">
        <f t="shared" si="36"/>
        <v>23.195833333333333</v>
      </c>
      <c r="P22" s="141" t="s">
        <v>140</v>
      </c>
      <c r="Q22" s="142">
        <f>VLOOKUP($C$2,DataLintang,12)</f>
        <v>10</v>
      </c>
      <c r="S22" s="110">
        <f t="shared" si="61"/>
        <v>2454721.7083333335</v>
      </c>
      <c r="T22" s="87">
        <f t="shared" si="37"/>
        <v>0.08697353410906197</v>
      </c>
      <c r="U22" s="87">
        <f t="shared" si="38"/>
        <v>9.476612868783317</v>
      </c>
      <c r="V22" s="87">
        <f t="shared" si="39"/>
        <v>171.580632761994</v>
      </c>
      <c r="W22" s="87">
        <f t="shared" si="40"/>
        <v>9.690260358780245</v>
      </c>
      <c r="X22" s="87">
        <f t="shared" si="41"/>
        <v>248.49372916088817</v>
      </c>
      <c r="Y22" s="87">
        <f t="shared" si="42"/>
        <v>-0.11994067602101298</v>
      </c>
      <c r="Z22" s="87">
        <f t="shared" si="43"/>
        <v>316.8213566324353</v>
      </c>
      <c r="AA22" s="87">
        <f t="shared" si="0"/>
        <v>-0.003338587021205434</v>
      </c>
      <c r="AB22" s="87">
        <f t="shared" si="1"/>
        <v>0.0001017094878469529</v>
      </c>
      <c r="AC22" s="87">
        <f t="shared" si="2"/>
        <v>0.0018680602746140092</v>
      </c>
      <c r="AD22" s="87">
        <f t="shared" si="3"/>
        <v>0.00014569552403618</v>
      </c>
      <c r="AE22" s="87">
        <f t="shared" si="44"/>
        <v>23.440173847465505</v>
      </c>
      <c r="AF22" s="87">
        <f t="shared" si="4"/>
        <v>-1.7689454648152256</v>
      </c>
      <c r="AG22" s="87">
        <f t="shared" si="45"/>
        <v>169.80276430853428</v>
      </c>
      <c r="AH22" s="87">
        <f t="shared" si="5"/>
        <v>4.038333768824272</v>
      </c>
      <c r="AI22" s="99">
        <f t="shared" si="46"/>
        <v>11.720086923732753</v>
      </c>
      <c r="AJ22" s="99">
        <f t="shared" si="6"/>
        <v>0.043037862959191174</v>
      </c>
      <c r="AK22" s="99">
        <f t="shared" si="47"/>
        <v>0.01674740450627424</v>
      </c>
      <c r="AL22" s="99">
        <f t="shared" si="48"/>
        <v>9.53113850062941E-10</v>
      </c>
      <c r="AM22" s="99">
        <f t="shared" si="49"/>
        <v>0.01674740545938809</v>
      </c>
      <c r="AN22" s="99">
        <f t="shared" si="7"/>
        <v>-0.01246716170774054</v>
      </c>
      <c r="AO22" s="99">
        <f t="shared" si="8"/>
        <v>-0.03116281677174722</v>
      </c>
      <c r="AP22" s="99">
        <f t="shared" si="9"/>
        <v>-0.0025673527984868246</v>
      </c>
      <c r="AQ22" s="99">
        <f t="shared" si="10"/>
        <v>-0.0005135543865305227</v>
      </c>
      <c r="AR22" s="99">
        <f t="shared" si="11"/>
        <v>0.00023916098566103096</v>
      </c>
      <c r="AS22" s="99">
        <f t="shared" si="50"/>
        <v>0.01640269566638935</v>
      </c>
      <c r="AT22" s="99">
        <f t="shared" si="51"/>
        <v>0.06265368228473844</v>
      </c>
      <c r="AU22" s="100">
        <f t="shared" si="12"/>
        <v>-9.37129705468779</v>
      </c>
      <c r="AV22" s="111">
        <f t="shared" si="52"/>
        <v>0</v>
      </c>
      <c r="AW22" s="100">
        <f t="shared" si="53"/>
        <v>170.6287029453122</v>
      </c>
      <c r="AX22" s="100">
        <f t="shared" si="54"/>
        <v>0</v>
      </c>
      <c r="AY22" s="100">
        <f t="shared" si="55"/>
        <v>170.6287029453122</v>
      </c>
      <c r="AZ22" s="100">
        <f t="shared" si="56"/>
        <v>0.0634619877787865</v>
      </c>
      <c r="BA22" s="81">
        <f t="shared" si="13"/>
        <v>0.2653462950359583</v>
      </c>
      <c r="BC22" s="81">
        <f t="shared" si="14"/>
        <v>0.007627968674656367</v>
      </c>
      <c r="BD22" s="81">
        <f t="shared" si="15"/>
        <v>0.9917451502556167</v>
      </c>
      <c r="BF22" s="80">
        <f t="shared" si="16"/>
        <v>11.816235206604151</v>
      </c>
      <c r="BG22" s="81">
        <f t="shared" si="17"/>
        <v>40.27942001050799</v>
      </c>
      <c r="BH22" s="80">
        <f t="shared" si="57"/>
        <v>15.065324370093675</v>
      </c>
      <c r="BI22" s="81">
        <f t="shared" si="58"/>
        <v>-0.9355064397342306</v>
      </c>
      <c r="BJ22" s="81">
        <f t="shared" si="18"/>
        <v>17.84998236963292</v>
      </c>
      <c r="BK22" s="81">
        <f t="shared" si="19"/>
        <v>18.995946869630007</v>
      </c>
      <c r="BL22" s="81">
        <f t="shared" si="20"/>
        <v>4.502318672786576</v>
      </c>
      <c r="BM22" s="81">
        <f t="shared" si="59"/>
        <v>4.335652006119909</v>
      </c>
      <c r="BN22" s="81">
        <f t="shared" si="21"/>
        <v>5.782488043575382</v>
      </c>
      <c r="BO22" s="81">
        <f t="shared" si="22"/>
        <v>6.147974955645389</v>
      </c>
      <c r="BP22" s="80">
        <f t="shared" si="23"/>
        <v>0.1837647933958493</v>
      </c>
      <c r="BQ22" s="81">
        <f t="shared" si="24"/>
        <v>13.234208076104252</v>
      </c>
      <c r="BS22" s="143">
        <v>12</v>
      </c>
      <c r="BT22" s="84" t="s">
        <v>86</v>
      </c>
      <c r="BU22" s="122" t="e">
        <f>IF(#REF!=BS22,31,"")</f>
        <v>#REF!</v>
      </c>
    </row>
    <row r="23" spans="1:73" s="81" customFormat="1" ht="30" customHeight="1">
      <c r="A23" s="117">
        <v>13</v>
      </c>
      <c r="B23" s="118">
        <f t="shared" si="60"/>
        <v>39704</v>
      </c>
      <c r="C23" s="179" t="str">
        <f t="shared" si="25"/>
        <v>Sabtu Wage</v>
      </c>
      <c r="D23" s="180"/>
      <c r="E23" s="119">
        <f t="shared" si="26"/>
        <v>0.18124999999999997</v>
      </c>
      <c r="F23" s="104">
        <f t="shared" si="27"/>
        <v>0.18819444444444441</v>
      </c>
      <c r="G23" s="104">
        <f t="shared" si="28"/>
        <v>0.23988258631003567</v>
      </c>
      <c r="H23" s="104">
        <f t="shared" si="29"/>
        <v>0.2565972222222222</v>
      </c>
      <c r="I23" s="104">
        <f t="shared" si="30"/>
        <v>0.4951388888888888</v>
      </c>
      <c r="J23" s="104">
        <f t="shared" si="31"/>
        <v>0.6281249999999999</v>
      </c>
      <c r="K23" s="105">
        <f t="shared" si="32"/>
        <v>0.7444444444444444</v>
      </c>
      <c r="L23" s="106">
        <f t="shared" si="33"/>
        <v>0.792361111111111</v>
      </c>
      <c r="M23" s="106">
        <f t="shared" si="34"/>
        <v>0.9663194444444443</v>
      </c>
      <c r="N23" s="120">
        <f t="shared" si="35"/>
        <v>0.5489547791529549</v>
      </c>
      <c r="O23" s="108">
        <f t="shared" si="36"/>
        <v>23.191666666666663</v>
      </c>
      <c r="P23" s="91" t="s">
        <v>369</v>
      </c>
      <c r="Q23" s="92">
        <f>MOD(360-Q16+Q19,360)</f>
        <v>66.98916666666668</v>
      </c>
      <c r="S23" s="110">
        <f t="shared" si="61"/>
        <v>2454722.7083333335</v>
      </c>
      <c r="T23" s="87">
        <f t="shared" si="37"/>
        <v>0.0870009126169333</v>
      </c>
      <c r="U23" s="87">
        <f t="shared" si="38"/>
        <v>9.479350778117107</v>
      </c>
      <c r="V23" s="87">
        <f t="shared" si="39"/>
        <v>172.5662801221585</v>
      </c>
      <c r="W23" s="87">
        <f t="shared" si="40"/>
        <v>9.692998137341352</v>
      </c>
      <c r="X23" s="87">
        <f t="shared" si="41"/>
        <v>249.47932944288667</v>
      </c>
      <c r="Y23" s="87">
        <f t="shared" si="42"/>
        <v>-0.12008776979240246</v>
      </c>
      <c r="Z23" s="87">
        <f t="shared" si="43"/>
        <v>316.7684028747351</v>
      </c>
      <c r="AA23" s="87">
        <f t="shared" si="0"/>
        <v>-0.0033418242606205366</v>
      </c>
      <c r="AB23" s="87">
        <f t="shared" si="1"/>
        <v>9.008934450222251E-05</v>
      </c>
      <c r="AC23" s="87">
        <f t="shared" si="2"/>
        <v>0.001866484143996341</v>
      </c>
      <c r="AD23" s="87">
        <f t="shared" si="3"/>
        <v>0.00014712613391021535</v>
      </c>
      <c r="AE23" s="87">
        <f t="shared" si="44"/>
        <v>23.440173345910083</v>
      </c>
      <c r="AF23" s="87">
        <f t="shared" si="4"/>
        <v>-1.781264214785163</v>
      </c>
      <c r="AG23" s="87">
        <f t="shared" si="45"/>
        <v>170.7760780613461</v>
      </c>
      <c r="AH23" s="87">
        <f t="shared" si="5"/>
        <v>3.6558472902789045</v>
      </c>
      <c r="AI23" s="99">
        <f t="shared" si="46"/>
        <v>11.720086672955041</v>
      </c>
      <c r="AJ23" s="99">
        <f t="shared" si="6"/>
        <v>0.043037861065009134</v>
      </c>
      <c r="AK23" s="99">
        <f t="shared" si="47"/>
        <v>0.01674740336185261</v>
      </c>
      <c r="AL23" s="99">
        <f t="shared" si="48"/>
        <v>9.537140083185872E-10</v>
      </c>
      <c r="AM23" s="99">
        <f t="shared" si="49"/>
        <v>0.01674740431556662</v>
      </c>
      <c r="AN23" s="99">
        <f t="shared" si="7"/>
        <v>-0.011042808300354293</v>
      </c>
      <c r="AO23" s="99">
        <f t="shared" si="8"/>
        <v>-0.03136942181709072</v>
      </c>
      <c r="AP23" s="99">
        <f t="shared" si="9"/>
        <v>-0.002609750288602419</v>
      </c>
      <c r="AQ23" s="99">
        <f t="shared" si="10"/>
        <v>-0.0004593481562533872</v>
      </c>
      <c r="AR23" s="99">
        <f t="shared" si="11"/>
        <v>0.00023020150434414094</v>
      </c>
      <c r="AS23" s="99">
        <f t="shared" si="50"/>
        <v>0.017946009880043256</v>
      </c>
      <c r="AT23" s="99">
        <f t="shared" si="51"/>
        <v>0.06854870834474934</v>
      </c>
      <c r="AU23" s="100">
        <f t="shared" si="12"/>
        <v>-8.474263531492113</v>
      </c>
      <c r="AV23" s="111">
        <f t="shared" si="52"/>
        <v>0</v>
      </c>
      <c r="AW23" s="100">
        <f t="shared" si="53"/>
        <v>171.5257364685079</v>
      </c>
      <c r="AX23" s="100">
        <f t="shared" si="54"/>
        <v>0</v>
      </c>
      <c r="AY23" s="100">
        <f t="shared" si="55"/>
        <v>171.5257364685079</v>
      </c>
      <c r="AZ23" s="100">
        <f t="shared" si="56"/>
        <v>0.06936957691004106</v>
      </c>
      <c r="BA23" s="81">
        <f t="shared" si="13"/>
        <v>0.26541830074206746</v>
      </c>
      <c r="BC23" s="81">
        <f t="shared" si="14"/>
        <v>0.006903426190592495</v>
      </c>
      <c r="BD23" s="81">
        <f t="shared" si="15"/>
        <v>0.9921904533956623</v>
      </c>
      <c r="BF23" s="80">
        <f t="shared" si="16"/>
        <v>11.81034018054414</v>
      </c>
      <c r="BG23" s="81">
        <f t="shared" si="17"/>
        <v>40.444839192386176</v>
      </c>
      <c r="BH23" s="80">
        <f t="shared" si="57"/>
        <v>15.053326808244117</v>
      </c>
      <c r="BI23" s="81">
        <f t="shared" si="58"/>
        <v>-0.9355784454403397</v>
      </c>
      <c r="BJ23" s="81">
        <f t="shared" si="18"/>
        <v>17.84683162298076</v>
      </c>
      <c r="BK23" s="81">
        <f t="shared" si="19"/>
        <v>18.992396380248106</v>
      </c>
      <c r="BL23" s="81">
        <f t="shared" si="20"/>
        <v>4.494111634995306</v>
      </c>
      <c r="BM23" s="81">
        <f t="shared" si="59"/>
        <v>4.327444968328639</v>
      </c>
      <c r="BN23" s="81">
        <f t="shared" si="21"/>
        <v>5.773848738107523</v>
      </c>
      <c r="BO23" s="81">
        <f t="shared" si="22"/>
        <v>6.139165870515455</v>
      </c>
      <c r="BP23" s="80">
        <f t="shared" si="23"/>
        <v>0.1896598194558602</v>
      </c>
      <c r="BQ23" s="81">
        <f t="shared" si="24"/>
        <v>13.174914699670918</v>
      </c>
      <c r="BU23" s="81" t="e">
        <f>SUM(BU11:BU22)</f>
        <v>#REF!</v>
      </c>
    </row>
    <row r="24" spans="1:69" s="81" customFormat="1" ht="30" customHeight="1">
      <c r="A24" s="117">
        <v>14</v>
      </c>
      <c r="B24" s="118">
        <f t="shared" si="60"/>
        <v>39705</v>
      </c>
      <c r="C24" s="179" t="str">
        <f t="shared" si="25"/>
        <v>Ahad Kliwon</v>
      </c>
      <c r="D24" s="180"/>
      <c r="E24" s="119">
        <f t="shared" si="26"/>
        <v>0.18090277777777775</v>
      </c>
      <c r="F24" s="104">
        <f t="shared" si="27"/>
        <v>0.1878472222222222</v>
      </c>
      <c r="G24" s="104">
        <f t="shared" si="28"/>
        <v>0.23952140082262494</v>
      </c>
      <c r="H24" s="104">
        <f t="shared" si="29"/>
        <v>0.25625</v>
      </c>
      <c r="I24" s="104">
        <f t="shared" si="30"/>
        <v>0.4947916666666666</v>
      </c>
      <c r="J24" s="104">
        <f t="shared" si="31"/>
        <v>0.6274305555555555</v>
      </c>
      <c r="K24" s="105">
        <f t="shared" si="32"/>
        <v>0.7444444444444444</v>
      </c>
      <c r="L24" s="106">
        <f t="shared" si="33"/>
        <v>0.7920138888888888</v>
      </c>
      <c r="M24" s="106">
        <f t="shared" si="34"/>
        <v>0.9661458333333334</v>
      </c>
      <c r="N24" s="120">
        <f t="shared" si="35"/>
        <v>0.5464830295532431</v>
      </c>
      <c r="O24" s="108">
        <f t="shared" si="36"/>
        <v>23.1875</v>
      </c>
      <c r="P24" s="97" t="s">
        <v>370</v>
      </c>
      <c r="Q24" s="98">
        <f>ASIN(SIN((Q20*PI()/180))*SIN(Q17*PI()/180)+COS((Q20*PI()/180))*COS(Q17*PI()/180)*COS(Q23*PI()/180))*180/PI()</f>
        <v>18.81741766937425</v>
      </c>
      <c r="S24" s="110">
        <f t="shared" si="61"/>
        <v>2454723.7083333335</v>
      </c>
      <c r="T24" s="87">
        <f t="shared" si="37"/>
        <v>0.08702829112480462</v>
      </c>
      <c r="U24" s="87">
        <f t="shared" si="38"/>
        <v>9.482088687450897</v>
      </c>
      <c r="V24" s="87">
        <f t="shared" si="39"/>
        <v>173.55192748232298</v>
      </c>
      <c r="W24" s="87">
        <f t="shared" si="40"/>
        <v>9.69573591590246</v>
      </c>
      <c r="X24" s="87">
        <f t="shared" si="41"/>
        <v>250.4649297248858</v>
      </c>
      <c r="Y24" s="87">
        <f t="shared" si="42"/>
        <v>-0.12023486356379193</v>
      </c>
      <c r="Z24" s="87">
        <f t="shared" si="43"/>
        <v>316.7154491170349</v>
      </c>
      <c r="AA24" s="87">
        <f t="shared" si="0"/>
        <v>-0.003345058499169066</v>
      </c>
      <c r="AB24" s="87">
        <f t="shared" si="1"/>
        <v>7.836256894065443E-05</v>
      </c>
      <c r="AC24" s="87">
        <f t="shared" si="2"/>
        <v>0.0018649064230214295</v>
      </c>
      <c r="AD24" s="87">
        <f t="shared" si="3"/>
        <v>0.00014838260126051074</v>
      </c>
      <c r="AE24" s="87">
        <f t="shared" si="44"/>
        <v>23.44017266862178</v>
      </c>
      <c r="AF24" s="87">
        <f t="shared" si="4"/>
        <v>-1.7930678618309839</v>
      </c>
      <c r="AG24" s="87">
        <f t="shared" si="45"/>
        <v>171.74990681345062</v>
      </c>
      <c r="AH24" s="87">
        <f t="shared" si="5"/>
        <v>3.2722648342640266</v>
      </c>
      <c r="AI24" s="99">
        <f t="shared" si="46"/>
        <v>11.72008633431089</v>
      </c>
      <c r="AJ24" s="99">
        <f t="shared" si="6"/>
        <v>0.04303785850715162</v>
      </c>
      <c r="AK24" s="99">
        <f t="shared" si="47"/>
        <v>0.01674740221743098</v>
      </c>
      <c r="AL24" s="99">
        <f t="shared" si="48"/>
        <v>9.543143554690718E-10</v>
      </c>
      <c r="AM24" s="99">
        <f t="shared" si="49"/>
        <v>0.016747403171745338</v>
      </c>
      <c r="AN24" s="99">
        <f t="shared" si="7"/>
        <v>-0.00960538430029215</v>
      </c>
      <c r="AO24" s="99">
        <f t="shared" si="8"/>
        <v>-0.03156674460799353</v>
      </c>
      <c r="AP24" s="99">
        <f t="shared" si="9"/>
        <v>-0.0026485938622082023</v>
      </c>
      <c r="AQ24" s="99">
        <f t="shared" si="10"/>
        <v>-0.0004029677785567813</v>
      </c>
      <c r="AR24" s="99">
        <f t="shared" si="11"/>
        <v>0.00022096957872889391</v>
      </c>
      <c r="AS24" s="99">
        <f t="shared" si="50"/>
        <v>0.01949476464532107</v>
      </c>
      <c r="AT24" s="99">
        <f t="shared" si="51"/>
        <v>0.07446451578117728</v>
      </c>
      <c r="AU24" s="100">
        <f t="shared" si="12"/>
        <v>-7.577521735898881</v>
      </c>
      <c r="AV24" s="111">
        <f t="shared" si="52"/>
        <v>0</v>
      </c>
      <c r="AW24" s="100">
        <f t="shared" si="53"/>
        <v>172.42247826410113</v>
      </c>
      <c r="AX24" s="100">
        <f t="shared" si="54"/>
        <v>0</v>
      </c>
      <c r="AY24" s="100">
        <f t="shared" si="55"/>
        <v>172.42247826410113</v>
      </c>
      <c r="AZ24" s="100">
        <f t="shared" si="56"/>
        <v>0.07529661454812336</v>
      </c>
      <c r="BA24" s="81">
        <f t="shared" si="13"/>
        <v>0.26549081104486727</v>
      </c>
      <c r="BC24" s="81">
        <f t="shared" si="14"/>
        <v>0.0061774280192845995</v>
      </c>
      <c r="BD24" s="81">
        <f t="shared" si="15"/>
        <v>0.9925926261732638</v>
      </c>
      <c r="BF24" s="80">
        <f t="shared" si="16"/>
        <v>11.804424373107713</v>
      </c>
      <c r="BG24" s="81">
        <f t="shared" si="17"/>
        <v>40.61147790102894</v>
      </c>
      <c r="BH24" s="80">
        <f t="shared" si="57"/>
        <v>15.041115690246844</v>
      </c>
      <c r="BI24" s="81">
        <f t="shared" si="58"/>
        <v>-0.9356509557431396</v>
      </c>
      <c r="BJ24" s="81">
        <f t="shared" si="18"/>
        <v>17.843668459805762</v>
      </c>
      <c r="BK24" s="81">
        <f t="shared" si="19"/>
        <v>18.988886169066824</v>
      </c>
      <c r="BL24" s="81">
        <f t="shared" si="20"/>
        <v>4.485816067630872</v>
      </c>
      <c r="BM24" s="81">
        <f t="shared" si="59"/>
        <v>4.319149400964205</v>
      </c>
      <c r="BN24" s="81">
        <f t="shared" si="21"/>
        <v>5.765180286409665</v>
      </c>
      <c r="BO24" s="81">
        <f t="shared" si="22"/>
        <v>6.130343904143771</v>
      </c>
      <c r="BP24" s="80">
        <f t="shared" si="23"/>
        <v>0.19557562689228813</v>
      </c>
      <c r="BQ24" s="81">
        <f t="shared" si="24"/>
        <v>13.115592709277836</v>
      </c>
    </row>
    <row r="25" spans="1:69" s="81" customFormat="1" ht="30" customHeight="1" thickBot="1">
      <c r="A25" s="129">
        <v>15</v>
      </c>
      <c r="B25" s="130">
        <f t="shared" si="60"/>
        <v>39706</v>
      </c>
      <c r="C25" s="188" t="str">
        <f t="shared" si="25"/>
        <v>Senin Legi</v>
      </c>
      <c r="D25" s="189"/>
      <c r="E25" s="131">
        <f t="shared" si="26"/>
        <v>0.18055555555555552</v>
      </c>
      <c r="F25" s="132">
        <f t="shared" si="27"/>
        <v>0.18749999999999997</v>
      </c>
      <c r="G25" s="132">
        <f t="shared" si="28"/>
        <v>0.23915923971898104</v>
      </c>
      <c r="H25" s="132">
        <f t="shared" si="29"/>
        <v>0.25590277777777776</v>
      </c>
      <c r="I25" s="132">
        <f t="shared" si="30"/>
        <v>0.49444444444444435</v>
      </c>
      <c r="J25" s="132">
        <f t="shared" si="31"/>
        <v>0.6270833333333332</v>
      </c>
      <c r="K25" s="133">
        <f t="shared" si="32"/>
        <v>0.7440972222222221</v>
      </c>
      <c r="L25" s="134">
        <f t="shared" si="33"/>
        <v>0.7920138888888888</v>
      </c>
      <c r="M25" s="134">
        <f t="shared" si="34"/>
        <v>0.9657986111111111</v>
      </c>
      <c r="N25" s="135">
        <f t="shared" si="35"/>
        <v>0.5440102220094104</v>
      </c>
      <c r="O25" s="108">
        <f t="shared" si="36"/>
        <v>23.179166666666667</v>
      </c>
      <c r="P25" s="97" t="s">
        <v>371</v>
      </c>
      <c r="Q25" s="98">
        <f>ACOS((SIN(Q17*PI()/180)-SIN(Q20*PI()/180)*SIN(Q24*PI()/180))/COS(Q20*PI()/180)/COS(Q24*PI()/180))*180/PI()</f>
        <v>64.85250295180712</v>
      </c>
      <c r="S25" s="110">
        <f t="shared" si="61"/>
        <v>2454724.7083333335</v>
      </c>
      <c r="T25" s="87">
        <f t="shared" si="37"/>
        <v>0.08705566963267594</v>
      </c>
      <c r="U25" s="87">
        <f t="shared" si="38"/>
        <v>9.484826596784686</v>
      </c>
      <c r="V25" s="87">
        <f t="shared" si="39"/>
        <v>174.53757484248683</v>
      </c>
      <c r="W25" s="87">
        <f t="shared" si="40"/>
        <v>9.698473694463567</v>
      </c>
      <c r="X25" s="87">
        <f t="shared" si="41"/>
        <v>251.45053000688426</v>
      </c>
      <c r="Y25" s="87">
        <f t="shared" si="42"/>
        <v>-0.1203819573351814</v>
      </c>
      <c r="Z25" s="87">
        <f t="shared" si="43"/>
        <v>316.6624953593347</v>
      </c>
      <c r="AA25" s="87">
        <f t="shared" si="0"/>
        <v>-0.003348289734071935</v>
      </c>
      <c r="AB25" s="87">
        <f t="shared" si="1"/>
        <v>6.654304129515468E-05</v>
      </c>
      <c r="AC25" s="87">
        <f t="shared" si="2"/>
        <v>0.0018633271129187316</v>
      </c>
      <c r="AD25" s="87">
        <f t="shared" si="3"/>
        <v>0.0001494634388978793</v>
      </c>
      <c r="AE25" s="87">
        <f t="shared" si="44"/>
        <v>23.440171814114635</v>
      </c>
      <c r="AF25" s="87">
        <f t="shared" si="4"/>
        <v>-1.8043524735787744</v>
      </c>
      <c r="AG25" s="87">
        <f t="shared" si="45"/>
        <v>172.72425451110416</v>
      </c>
      <c r="AH25" s="87">
        <f t="shared" si="5"/>
        <v>2.8876781553700828</v>
      </c>
      <c r="AI25" s="99">
        <f t="shared" si="46"/>
        <v>11.720085907057317</v>
      </c>
      <c r="AJ25" s="99">
        <f t="shared" si="6"/>
        <v>0.04303785528000679</v>
      </c>
      <c r="AK25" s="99">
        <f t="shared" si="47"/>
        <v>0.016747401073009354</v>
      </c>
      <c r="AL25" s="99">
        <f t="shared" si="48"/>
        <v>9.549148915143957E-10</v>
      </c>
      <c r="AM25" s="99">
        <f t="shared" si="49"/>
        <v>0.016747402027924244</v>
      </c>
      <c r="AN25" s="99">
        <f t="shared" si="7"/>
        <v>-0.00815659114885172</v>
      </c>
      <c r="AO25" s="99">
        <f t="shared" si="8"/>
        <v>-0.03175472675781953</v>
      </c>
      <c r="AP25" s="99">
        <f t="shared" si="9"/>
        <v>-0.0026837738028564376</v>
      </c>
      <c r="AQ25" s="99">
        <f t="shared" si="10"/>
        <v>-0.0003446801134969374</v>
      </c>
      <c r="AR25" s="99">
        <f t="shared" si="11"/>
        <v>0.00021147613500466074</v>
      </c>
      <c r="AS25" s="99">
        <f t="shared" si="50"/>
        <v>0.02104756578460365</v>
      </c>
      <c r="AT25" s="99">
        <f t="shared" si="51"/>
        <v>0.0803957792277914</v>
      </c>
      <c r="AU25" s="100">
        <f t="shared" si="12"/>
        <v>-6.6809895290755055</v>
      </c>
      <c r="AV25" s="111">
        <f t="shared" si="52"/>
        <v>0</v>
      </c>
      <c r="AW25" s="100">
        <f t="shared" si="53"/>
        <v>173.3190104709245</v>
      </c>
      <c r="AX25" s="100">
        <f t="shared" si="54"/>
        <v>0</v>
      </c>
      <c r="AY25" s="100">
        <f t="shared" si="55"/>
        <v>173.3190104709245</v>
      </c>
      <c r="AZ25" s="100">
        <f t="shared" si="56"/>
        <v>0.08123762477082247</v>
      </c>
      <c r="BA25" s="81">
        <f t="shared" si="13"/>
        <v>0.2655638052660483</v>
      </c>
      <c r="BC25" s="81">
        <f t="shared" si="14"/>
        <v>0.00545008687520767</v>
      </c>
      <c r="BD25" s="81">
        <f t="shared" si="15"/>
        <v>0.992951189100279</v>
      </c>
      <c r="BF25" s="80">
        <f t="shared" si="16"/>
        <v>11.798493109661099</v>
      </c>
      <c r="BG25" s="81">
        <f t="shared" si="17"/>
        <v>40.779319726188234</v>
      </c>
      <c r="BH25" s="80">
        <f t="shared" si="57"/>
        <v>15.028694044968486</v>
      </c>
      <c r="BI25" s="81">
        <f t="shared" si="58"/>
        <v>-0.9357239499643206</v>
      </c>
      <c r="BJ25" s="81">
        <f t="shared" si="18"/>
        <v>17.840497799399984</v>
      </c>
      <c r="BK25" s="81">
        <f t="shared" si="19"/>
        <v>18.98542161753302</v>
      </c>
      <c r="BL25" s="81">
        <f t="shared" si="20"/>
        <v>4.477437180378604</v>
      </c>
      <c r="BM25" s="81">
        <f t="shared" si="59"/>
        <v>4.310770513711937</v>
      </c>
      <c r="BN25" s="81">
        <f t="shared" si="21"/>
        <v>5.756488419922212</v>
      </c>
      <c r="BO25" s="81">
        <f t="shared" si="22"/>
        <v>6.121514924864755</v>
      </c>
      <c r="BP25" s="80">
        <f t="shared" si="23"/>
        <v>0.20150689033890226</v>
      </c>
      <c r="BQ25" s="81">
        <f t="shared" si="24"/>
        <v>13.05624532822585</v>
      </c>
    </row>
    <row r="26" spans="1:69" s="81" customFormat="1" ht="30" customHeight="1" thickTop="1">
      <c r="A26" s="101">
        <v>16</v>
      </c>
      <c r="B26" s="136">
        <f t="shared" si="60"/>
        <v>39707</v>
      </c>
      <c r="C26" s="192" t="str">
        <f t="shared" si="25"/>
        <v>Selasa Pahing</v>
      </c>
      <c r="D26" s="193"/>
      <c r="E26" s="119">
        <f t="shared" si="26"/>
        <v>0.1802083333333333</v>
      </c>
      <c r="F26" s="104">
        <f t="shared" si="27"/>
        <v>0.18715277777777775</v>
      </c>
      <c r="G26" s="104">
        <f t="shared" si="28"/>
        <v>0.23879634346317488</v>
      </c>
      <c r="H26" s="104">
        <f t="shared" si="29"/>
        <v>0.25555555555555554</v>
      </c>
      <c r="I26" s="104">
        <f t="shared" si="30"/>
        <v>0.49444444444444435</v>
      </c>
      <c r="J26" s="104">
        <f t="shared" si="31"/>
        <v>0.6263888888888888</v>
      </c>
      <c r="K26" s="105">
        <f t="shared" si="32"/>
        <v>0.7440972222222221</v>
      </c>
      <c r="L26" s="106">
        <f t="shared" si="33"/>
        <v>0.7916666666666665</v>
      </c>
      <c r="M26" s="106">
        <f t="shared" si="34"/>
        <v>0.9656249999999998</v>
      </c>
      <c r="N26" s="107">
        <f t="shared" si="35"/>
        <v>0.5415364892313245</v>
      </c>
      <c r="O26" s="108">
        <f t="shared" si="36"/>
        <v>23.174999999999997</v>
      </c>
      <c r="P26" s="97" t="s">
        <v>372</v>
      </c>
      <c r="Q26" s="98">
        <f>IF(Q23&gt;180,Q25,360-Q25)</f>
        <v>295.14749704819286</v>
      </c>
      <c r="S26" s="110">
        <f t="shared" si="61"/>
        <v>2454725.7083333335</v>
      </c>
      <c r="T26" s="87">
        <f t="shared" si="37"/>
        <v>0.08708304814054725</v>
      </c>
      <c r="U26" s="87">
        <f t="shared" si="38"/>
        <v>9.487564506118474</v>
      </c>
      <c r="V26" s="87">
        <f t="shared" si="39"/>
        <v>175.5232222026507</v>
      </c>
      <c r="W26" s="87">
        <f t="shared" si="40"/>
        <v>9.701211473024673</v>
      </c>
      <c r="X26" s="87">
        <f t="shared" si="41"/>
        <v>252.4361302888821</v>
      </c>
      <c r="Y26" s="87">
        <f t="shared" si="42"/>
        <v>-0.12052905110657078</v>
      </c>
      <c r="Z26" s="87">
        <f t="shared" si="43"/>
        <v>316.60954160163453</v>
      </c>
      <c r="AA26" s="87">
        <f t="shared" si="0"/>
        <v>-0.0033515179625531275</v>
      </c>
      <c r="AB26" s="87">
        <f t="shared" si="1"/>
        <v>5.4644751482523386E-05</v>
      </c>
      <c r="AC26" s="87">
        <f t="shared" si="2"/>
        <v>0.0018617462149190475</v>
      </c>
      <c r="AD26" s="87">
        <f t="shared" si="3"/>
        <v>0.00015036736751327648</v>
      </c>
      <c r="AE26" s="87">
        <f t="shared" si="44"/>
        <v>23.44017078111057</v>
      </c>
      <c r="AF26" s="87">
        <f t="shared" si="4"/>
        <v>-1.8151142570970695</v>
      </c>
      <c r="AG26" s="87">
        <f t="shared" si="45"/>
        <v>173.69912496123143</v>
      </c>
      <c r="AH26" s="87">
        <f t="shared" si="5"/>
        <v>2.5021792607608653</v>
      </c>
      <c r="AI26" s="99">
        <f t="shared" si="46"/>
        <v>11.720085390555285</v>
      </c>
      <c r="AJ26" s="99">
        <f t="shared" si="6"/>
        <v>0.043037851378747924</v>
      </c>
      <c r="AK26" s="99">
        <f t="shared" si="47"/>
        <v>0.016747399928587724</v>
      </c>
      <c r="AL26" s="99">
        <f t="shared" si="48"/>
        <v>9.555156164545574E-10</v>
      </c>
      <c r="AM26" s="99">
        <f t="shared" si="49"/>
        <v>0.01674740088410334</v>
      </c>
      <c r="AN26" s="99">
        <f t="shared" si="7"/>
        <v>-0.006698143745696554</v>
      </c>
      <c r="AO26" s="99">
        <f t="shared" si="8"/>
        <v>-0.03193331264384079</v>
      </c>
      <c r="AP26" s="99">
        <f t="shared" si="9"/>
        <v>-0.00271518914673947</v>
      </c>
      <c r="AQ26" s="99">
        <f t="shared" si="10"/>
        <v>-0.0002847610488215971</v>
      </c>
      <c r="AR26" s="99">
        <f t="shared" si="11"/>
        <v>0.00020173240886820864</v>
      </c>
      <c r="AS26" s="99">
        <f t="shared" si="50"/>
        <v>0.022603008391358155</v>
      </c>
      <c r="AT26" s="99">
        <f t="shared" si="51"/>
        <v>0.0863371323369291</v>
      </c>
      <c r="AU26" s="100">
        <f t="shared" si="12"/>
        <v>-5.78458422694248</v>
      </c>
      <c r="AV26" s="111">
        <f t="shared" si="52"/>
        <v>0</v>
      </c>
      <c r="AW26" s="100">
        <f t="shared" si="53"/>
        <v>174.21541577305752</v>
      </c>
      <c r="AX26" s="100">
        <f t="shared" si="54"/>
        <v>0</v>
      </c>
      <c r="AY26" s="100">
        <f t="shared" si="55"/>
        <v>174.21541577305752</v>
      </c>
      <c r="AZ26" s="100">
        <f t="shared" si="56"/>
        <v>0.08718709530621141</v>
      </c>
      <c r="BA26" s="81">
        <f t="shared" si="13"/>
        <v>0.265637262554409</v>
      </c>
      <c r="BC26" s="81">
        <f t="shared" si="14"/>
        <v>0.004721514595962751</v>
      </c>
      <c r="BD26" s="81">
        <f t="shared" si="15"/>
        <v>0.9932657059377005</v>
      </c>
      <c r="BF26" s="80">
        <f t="shared" si="16"/>
        <v>11.79255175655196</v>
      </c>
      <c r="BG26" s="81">
        <f t="shared" si="17"/>
        <v>40.948347949207836</v>
      </c>
      <c r="BH26" s="80">
        <f t="shared" si="57"/>
        <v>15.016064999251782</v>
      </c>
      <c r="BI26" s="81">
        <f t="shared" si="58"/>
        <v>-0.9357974072526813</v>
      </c>
      <c r="BJ26" s="81">
        <f t="shared" si="18"/>
        <v>17.837324603321058</v>
      </c>
      <c r="BK26" s="81">
        <f t="shared" si="19"/>
        <v>18.98200811128172</v>
      </c>
      <c r="BL26" s="81">
        <f t="shared" si="20"/>
        <v>4.468980265202102</v>
      </c>
      <c r="BM26" s="81">
        <f t="shared" si="59"/>
        <v>4.302313598535435</v>
      </c>
      <c r="BN26" s="81">
        <f t="shared" si="21"/>
        <v>5.7477789097828635</v>
      </c>
      <c r="BO26" s="81">
        <f t="shared" si="22"/>
        <v>6.112684828473271</v>
      </c>
      <c r="BP26" s="80">
        <f t="shared" si="23"/>
        <v>0.20744824344803997</v>
      </c>
      <c r="BQ26" s="81">
        <f t="shared" si="24"/>
        <v>12.996875741551786</v>
      </c>
    </row>
    <row r="27" spans="1:69" s="81" customFormat="1" ht="30" customHeight="1">
      <c r="A27" s="117">
        <v>17</v>
      </c>
      <c r="B27" s="118">
        <f t="shared" si="60"/>
        <v>39708</v>
      </c>
      <c r="C27" s="179" t="str">
        <f t="shared" si="25"/>
        <v>Rabu Pon</v>
      </c>
      <c r="D27" s="180"/>
      <c r="E27" s="119">
        <f t="shared" si="26"/>
        <v>0.17986111111111108</v>
      </c>
      <c r="F27" s="104">
        <f t="shared" si="27"/>
        <v>0.18680555555555553</v>
      </c>
      <c r="G27" s="104">
        <f t="shared" si="28"/>
        <v>0.2384329541212822</v>
      </c>
      <c r="H27" s="104">
        <f t="shared" si="29"/>
        <v>0.2552083333333333</v>
      </c>
      <c r="I27" s="104">
        <f t="shared" si="30"/>
        <v>0.49409722222222213</v>
      </c>
      <c r="J27" s="104">
        <f t="shared" si="31"/>
        <v>0.6260416666666666</v>
      </c>
      <c r="K27" s="105">
        <f t="shared" si="32"/>
        <v>0.7440972222222221</v>
      </c>
      <c r="L27" s="106">
        <f t="shared" si="33"/>
        <v>0.7916666666666665</v>
      </c>
      <c r="M27" s="106">
        <f t="shared" si="34"/>
        <v>0.9654513888888889</v>
      </c>
      <c r="N27" s="120">
        <f t="shared" si="35"/>
        <v>0.5390619626623943</v>
      </c>
      <c r="O27" s="108">
        <f t="shared" si="36"/>
        <v>23.170833333333334</v>
      </c>
      <c r="P27" s="97"/>
      <c r="Q27" s="98">
        <f>90-Q25</f>
        <v>25.147497048192875</v>
      </c>
      <c r="S27" s="110">
        <f t="shared" si="61"/>
        <v>2454726.7083333335</v>
      </c>
      <c r="T27" s="87">
        <f t="shared" si="37"/>
        <v>0.08711042664841857</v>
      </c>
      <c r="U27" s="87">
        <f t="shared" si="38"/>
        <v>9.490302415452264</v>
      </c>
      <c r="V27" s="87">
        <f t="shared" si="39"/>
        <v>176.50886956281516</v>
      </c>
      <c r="W27" s="87">
        <f t="shared" si="40"/>
        <v>9.703949251585781</v>
      </c>
      <c r="X27" s="87">
        <f t="shared" si="41"/>
        <v>253.42173057088127</v>
      </c>
      <c r="Y27" s="87">
        <f t="shared" si="42"/>
        <v>-0.12067614487796025</v>
      </c>
      <c r="Z27" s="87">
        <f t="shared" si="43"/>
        <v>316.55658784393427</v>
      </c>
      <c r="AA27" s="87">
        <f t="shared" si="0"/>
        <v>-0.0033547431818396986</v>
      </c>
      <c r="AB27" s="87">
        <f t="shared" si="1"/>
        <v>4.2681782644619536E-05</v>
      </c>
      <c r="AC27" s="87">
        <f t="shared" si="2"/>
        <v>0.0018601637302545174</v>
      </c>
      <c r="AD27" s="87">
        <f t="shared" si="3"/>
        <v>0.00015109331719202342</v>
      </c>
      <c r="AE27" s="87">
        <f t="shared" si="44"/>
        <v>23.440169568540906</v>
      </c>
      <c r="AF27" s="87">
        <f t="shared" si="4"/>
        <v>-1.8253495605155674</v>
      </c>
      <c r="AG27" s="87">
        <f t="shared" si="45"/>
        <v>174.67452182978928</v>
      </c>
      <c r="AH27" s="87">
        <f t="shared" si="5"/>
        <v>2.1158604246118844</v>
      </c>
      <c r="AI27" s="99">
        <f t="shared" si="46"/>
        <v>11.720084784270453</v>
      </c>
      <c r="AJ27" s="99">
        <f t="shared" si="6"/>
        <v>0.04303784679933913</v>
      </c>
      <c r="AK27" s="99">
        <f t="shared" si="47"/>
        <v>0.016747398784166093</v>
      </c>
      <c r="AL27" s="99">
        <f t="shared" si="48"/>
        <v>9.561165302895586E-10</v>
      </c>
      <c r="AM27" s="99">
        <f t="shared" si="49"/>
        <v>0.016747399740282623</v>
      </c>
      <c r="AN27" s="99">
        <f t="shared" si="7"/>
        <v>-0.00523176841874571</v>
      </c>
      <c r="AO27" s="99">
        <f t="shared" si="8"/>
        <v>-0.032102449423696035</v>
      </c>
      <c r="AP27" s="99">
        <f t="shared" si="9"/>
        <v>-0.002742747953703771</v>
      </c>
      <c r="AQ27" s="99">
        <f t="shared" si="10"/>
        <v>-0.00022349419409372167</v>
      </c>
      <c r="AR27" s="99">
        <f t="shared" si="11"/>
        <v>0.00019174993222600015</v>
      </c>
      <c r="AS27" s="99">
        <f t="shared" si="50"/>
        <v>0.024159677313114275</v>
      </c>
      <c r="AT27" s="99">
        <f t="shared" si="51"/>
        <v>0.09228316962432966</v>
      </c>
      <c r="AU27" s="100">
        <f t="shared" si="12"/>
        <v>-4.88822264810369</v>
      </c>
      <c r="AV27" s="111">
        <f t="shared" si="52"/>
        <v>0</v>
      </c>
      <c r="AW27" s="100">
        <f t="shared" si="53"/>
        <v>175.1117773518963</v>
      </c>
      <c r="AX27" s="100">
        <f t="shared" si="54"/>
        <v>0</v>
      </c>
      <c r="AY27" s="100">
        <f t="shared" si="55"/>
        <v>175.1117773518963</v>
      </c>
      <c r="AZ27" s="100">
        <f t="shared" si="56"/>
        <v>0.09313948072792376</v>
      </c>
      <c r="BA27" s="81">
        <f t="shared" si="13"/>
        <v>0.26571116189111205</v>
      </c>
      <c r="BC27" s="81">
        <f t="shared" si="14"/>
        <v>0.003991822297270235</v>
      </c>
      <c r="BD27" s="81">
        <f t="shared" si="15"/>
        <v>0.9935357841878842</v>
      </c>
      <c r="BF27" s="80">
        <f t="shared" si="16"/>
        <v>11.78660571926456</v>
      </c>
      <c r="BG27" s="81">
        <f t="shared" si="17"/>
        <v>41.118545501882814</v>
      </c>
      <c r="BH27" s="80">
        <f t="shared" si="57"/>
        <v>15.003231779193221</v>
      </c>
      <c r="BI27" s="81">
        <f t="shared" si="58"/>
        <v>-0.9358713065893844</v>
      </c>
      <c r="BJ27" s="81">
        <f t="shared" si="18"/>
        <v>17.83415387295168</v>
      </c>
      <c r="BK27" s="81">
        <f t="shared" si="19"/>
        <v>18.978651037628836</v>
      </c>
      <c r="BL27" s="81">
        <f t="shared" si="20"/>
        <v>4.460450695173309</v>
      </c>
      <c r="BM27" s="81">
        <f t="shared" si="59"/>
        <v>4.293784028506642</v>
      </c>
      <c r="BN27" s="81">
        <f t="shared" si="21"/>
        <v>5.73905756557744</v>
      </c>
      <c r="BO27" s="81">
        <f t="shared" si="22"/>
        <v>6.103859536979013</v>
      </c>
      <c r="BP27" s="80">
        <f t="shared" si="23"/>
        <v>0.21339428073544053</v>
      </c>
      <c r="BQ27" s="81">
        <f t="shared" si="24"/>
        <v>12.937487103897462</v>
      </c>
    </row>
    <row r="28" spans="1:69" s="81" customFormat="1" ht="30" customHeight="1">
      <c r="A28" s="117">
        <v>18</v>
      </c>
      <c r="B28" s="118">
        <f t="shared" si="60"/>
        <v>39709</v>
      </c>
      <c r="C28" s="179" t="str">
        <f t="shared" si="25"/>
        <v>Kamis Wage</v>
      </c>
      <c r="D28" s="180"/>
      <c r="E28" s="119">
        <f t="shared" si="26"/>
        <v>0.17951388888888886</v>
      </c>
      <c r="F28" s="104">
        <f t="shared" si="27"/>
        <v>0.1864583333333333</v>
      </c>
      <c r="G28" s="104">
        <f t="shared" si="28"/>
        <v>0.23806931530970923</v>
      </c>
      <c r="H28" s="104">
        <f t="shared" si="29"/>
        <v>0.2548611111111111</v>
      </c>
      <c r="I28" s="104">
        <f t="shared" si="30"/>
        <v>0.4937499999999999</v>
      </c>
      <c r="J28" s="104">
        <f t="shared" si="31"/>
        <v>0.6253472222222222</v>
      </c>
      <c r="K28" s="105">
        <f t="shared" si="32"/>
        <v>0.7437499999999999</v>
      </c>
      <c r="L28" s="106">
        <f t="shared" si="33"/>
        <v>0.7916666666666665</v>
      </c>
      <c r="M28" s="106">
        <f t="shared" si="34"/>
        <v>0.9651041666666668</v>
      </c>
      <c r="N28" s="120">
        <f t="shared" si="35"/>
        <v>0.5365867728017397</v>
      </c>
      <c r="O28" s="108">
        <f t="shared" si="36"/>
        <v>23.1625</v>
      </c>
      <c r="P28" s="121" t="s">
        <v>95</v>
      </c>
      <c r="Q28" s="144">
        <f>ATAN(1/(1/TAN(Q27*Dr)*SIN(Q20*Dr)))*180/PI()</f>
        <v>-77.11118085575544</v>
      </c>
      <c r="S28" s="110">
        <f t="shared" si="61"/>
        <v>2454727.7083333335</v>
      </c>
      <c r="T28" s="87">
        <f t="shared" si="37"/>
        <v>0.0871378051562899</v>
      </c>
      <c r="U28" s="87">
        <f t="shared" si="38"/>
        <v>9.493040324786055</v>
      </c>
      <c r="V28" s="87">
        <f t="shared" si="39"/>
        <v>177.49451692297967</v>
      </c>
      <c r="W28" s="87">
        <f t="shared" si="40"/>
        <v>9.706687030146888</v>
      </c>
      <c r="X28" s="87">
        <f t="shared" si="41"/>
        <v>254.40733085287974</v>
      </c>
      <c r="Y28" s="87">
        <f t="shared" si="42"/>
        <v>-0.12082323864934973</v>
      </c>
      <c r="Z28" s="87">
        <f t="shared" si="43"/>
        <v>316.5036340862341</v>
      </c>
      <c r="AA28" s="87">
        <f t="shared" si="0"/>
        <v>-0.003357965389161751</v>
      </c>
      <c r="AB28" s="87">
        <f t="shared" si="1"/>
        <v>3.06682944791842E-05</v>
      </c>
      <c r="AC28" s="87">
        <f t="shared" si="2"/>
        <v>0.0018585796601586363</v>
      </c>
      <c r="AD28" s="87">
        <f t="shared" si="3"/>
        <v>0.00015164042868018687</v>
      </c>
      <c r="AE28" s="87">
        <f t="shared" si="44"/>
        <v>23.44016817554762</v>
      </c>
      <c r="AF28" s="87">
        <f t="shared" si="4"/>
        <v>-1.8350548746196054</v>
      </c>
      <c r="AG28" s="87">
        <f t="shared" si="45"/>
        <v>175.65044864015425</v>
      </c>
      <c r="AH28" s="87">
        <f t="shared" si="5"/>
        <v>1.7288142028781677</v>
      </c>
      <c r="AI28" s="99">
        <f t="shared" si="46"/>
        <v>11.72008408777381</v>
      </c>
      <c r="AJ28" s="99">
        <f t="shared" si="6"/>
        <v>0.0430378415385401</v>
      </c>
      <c r="AK28" s="99">
        <f t="shared" si="47"/>
        <v>0.016747397639744466</v>
      </c>
      <c r="AL28" s="99">
        <f t="shared" si="48"/>
        <v>9.567176330193982E-10</v>
      </c>
      <c r="AM28" s="99">
        <f t="shared" si="49"/>
        <v>0.0167473985964621</v>
      </c>
      <c r="AN28" s="99">
        <f t="shared" si="7"/>
        <v>-0.0037592008805290267</v>
      </c>
      <c r="AO28" s="99">
        <f t="shared" si="8"/>
        <v>-0.032262087051025394</v>
      </c>
      <c r="AP28" s="99">
        <f t="shared" si="9"/>
        <v>-0.002766367554530372</v>
      </c>
      <c r="AQ28" s="99">
        <f t="shared" si="10"/>
        <v>-0.00016116953826344254</v>
      </c>
      <c r="AR28" s="99">
        <f t="shared" si="11"/>
        <v>0.00018154051954599648</v>
      </c>
      <c r="AS28" s="99">
        <f t="shared" si="50"/>
        <v>0.025716147634683443</v>
      </c>
      <c r="AT28" s="99">
        <f t="shared" si="51"/>
        <v>0.09822844831489538</v>
      </c>
      <c r="AU28" s="100">
        <f t="shared" si="12"/>
        <v>-3.991821161657517</v>
      </c>
      <c r="AV28" s="111">
        <f t="shared" si="52"/>
        <v>0</v>
      </c>
      <c r="AW28" s="100">
        <f t="shared" si="53"/>
        <v>176.00817883834247</v>
      </c>
      <c r="AX28" s="100">
        <f t="shared" si="54"/>
        <v>0</v>
      </c>
      <c r="AY28" s="100">
        <f t="shared" si="55"/>
        <v>176.00817883834247</v>
      </c>
      <c r="AZ28" s="100">
        <f t="shared" si="56"/>
        <v>0.09908920564247978</v>
      </c>
      <c r="BA28" s="81">
        <f t="shared" si="13"/>
        <v>0.26578548209502223</v>
      </c>
      <c r="BC28" s="81">
        <f t="shared" si="14"/>
        <v>0.0032611205301411503</v>
      </c>
      <c r="BD28" s="81">
        <f t="shared" si="15"/>
        <v>0.9937610755635466</v>
      </c>
      <c r="BF28" s="80">
        <f t="shared" si="16"/>
        <v>11.780660440573994</v>
      </c>
      <c r="BG28" s="81">
        <f t="shared" si="17"/>
        <v>41.289894923878336</v>
      </c>
      <c r="BH28" s="80">
        <f t="shared" si="57"/>
        <v>14.99019771162708</v>
      </c>
      <c r="BI28" s="81">
        <f t="shared" si="58"/>
        <v>-0.9359456267932946</v>
      </c>
      <c r="BJ28" s="81">
        <f t="shared" si="18"/>
        <v>17.8309906470483</v>
      </c>
      <c r="BK28" s="81">
        <f t="shared" si="19"/>
        <v>18.97535578302004</v>
      </c>
      <c r="BL28" s="81">
        <f t="shared" si="20"/>
        <v>4.451853923349512</v>
      </c>
      <c r="BM28" s="81">
        <f t="shared" si="59"/>
        <v>4.285187256682845</v>
      </c>
      <c r="BN28" s="81">
        <f t="shared" si="21"/>
        <v>5.7303302340996884</v>
      </c>
      <c r="BO28" s="81">
        <f t="shared" si="22"/>
        <v>6.095044997360522</v>
      </c>
      <c r="BP28" s="80">
        <f t="shared" si="23"/>
        <v>0.21933955942600625</v>
      </c>
      <c r="BQ28" s="81">
        <f t="shared" si="24"/>
        <v>12.878082547241753</v>
      </c>
    </row>
    <row r="29" spans="1:69" s="81" customFormat="1" ht="30" customHeight="1">
      <c r="A29" s="117">
        <v>19</v>
      </c>
      <c r="B29" s="118">
        <f t="shared" si="60"/>
        <v>39710</v>
      </c>
      <c r="C29" s="179" t="str">
        <f t="shared" si="25"/>
        <v>Jum'at Kliwon</v>
      </c>
      <c r="D29" s="180"/>
      <c r="E29" s="119">
        <f t="shared" si="26"/>
        <v>0.17916666666666664</v>
      </c>
      <c r="F29" s="104">
        <f t="shared" si="27"/>
        <v>0.1861111111111111</v>
      </c>
      <c r="G29" s="104">
        <f t="shared" si="28"/>
        <v>0.23770567214314378</v>
      </c>
      <c r="H29" s="104">
        <f t="shared" si="29"/>
        <v>0.2545138888888889</v>
      </c>
      <c r="I29" s="104">
        <f t="shared" si="30"/>
        <v>0.4934027777777777</v>
      </c>
      <c r="J29" s="104">
        <f t="shared" si="31"/>
        <v>0.6249999999999999</v>
      </c>
      <c r="K29" s="105">
        <f t="shared" si="32"/>
        <v>0.7437499999999999</v>
      </c>
      <c r="L29" s="106">
        <f t="shared" si="33"/>
        <v>0.7913194444444444</v>
      </c>
      <c r="M29" s="106">
        <f t="shared" si="34"/>
        <v>0.9649305555555555</v>
      </c>
      <c r="N29" s="120">
        <f t="shared" si="35"/>
        <v>0.5341110495211654</v>
      </c>
      <c r="O29" s="108">
        <f t="shared" si="36"/>
        <v>23.15833333333333</v>
      </c>
      <c r="S29" s="110">
        <f t="shared" si="61"/>
        <v>2454728.7083333335</v>
      </c>
      <c r="T29" s="87">
        <f t="shared" si="37"/>
        <v>0.08716518366416122</v>
      </c>
      <c r="U29" s="87">
        <f t="shared" si="38"/>
        <v>9.495778234119845</v>
      </c>
      <c r="V29" s="87">
        <f t="shared" si="39"/>
        <v>178.48016428314418</v>
      </c>
      <c r="W29" s="87">
        <f t="shared" si="40"/>
        <v>9.709424808707995</v>
      </c>
      <c r="X29" s="87">
        <f t="shared" si="41"/>
        <v>255.3929311348782</v>
      </c>
      <c r="Y29" s="87">
        <f t="shared" si="42"/>
        <v>-0.1209703324207392</v>
      </c>
      <c r="Z29" s="87">
        <f t="shared" si="43"/>
        <v>316.4506803285339</v>
      </c>
      <c r="AA29" s="87">
        <f t="shared" si="0"/>
        <v>-0.0033611845817524927</v>
      </c>
      <c r="AB29" s="87">
        <f t="shared" si="1"/>
        <v>1.86185064800109E-05</v>
      </c>
      <c r="AC29" s="87">
        <f t="shared" si="2"/>
        <v>0.001856994005866226</v>
      </c>
      <c r="AD29" s="87">
        <f t="shared" si="3"/>
        <v>0.00015200805440161708</v>
      </c>
      <c r="AE29" s="87">
        <f t="shared" si="44"/>
        <v>23.440166601484368</v>
      </c>
      <c r="AF29" s="87">
        <f t="shared" si="4"/>
        <v>-1.8442268344195996</v>
      </c>
      <c r="AG29" s="87">
        <f t="shared" si="45"/>
        <v>176.62690877153818</v>
      </c>
      <c r="AH29" s="87">
        <f t="shared" si="5"/>
        <v>1.3411334483310549</v>
      </c>
      <c r="AI29" s="99">
        <f t="shared" si="46"/>
        <v>11.720083300742184</v>
      </c>
      <c r="AJ29" s="99">
        <f t="shared" si="6"/>
        <v>0.04303783559390999</v>
      </c>
      <c r="AK29" s="99">
        <f t="shared" si="47"/>
        <v>0.016747396495322836</v>
      </c>
      <c r="AL29" s="99">
        <f t="shared" si="48"/>
        <v>9.573189246440766E-10</v>
      </c>
      <c r="AM29" s="99">
        <f t="shared" si="49"/>
        <v>0.01674739745264176</v>
      </c>
      <c r="AN29" s="99">
        <f t="shared" si="7"/>
        <v>-0.0022821841734233265</v>
      </c>
      <c r="AO29" s="99">
        <f t="shared" si="8"/>
        <v>-0.03241217829027979</v>
      </c>
      <c r="AP29" s="99">
        <f t="shared" si="9"/>
        <v>-0.002785974773822657</v>
      </c>
      <c r="AQ29" s="99">
        <f t="shared" si="10"/>
        <v>-9.80820770426506E-05</v>
      </c>
      <c r="AR29" s="99">
        <f t="shared" si="11"/>
        <v>0.0001711162538749264</v>
      </c>
      <c r="AS29" s="99">
        <f t="shared" si="50"/>
        <v>0.02727098516620153</v>
      </c>
      <c r="AT29" s="99">
        <f t="shared" si="51"/>
        <v>0.10416749020687757</v>
      </c>
      <c r="AU29" s="100">
        <f t="shared" si="12"/>
        <v>-3.095295734973237</v>
      </c>
      <c r="AV29" s="111">
        <f t="shared" si="52"/>
        <v>0</v>
      </c>
      <c r="AW29" s="100">
        <f t="shared" si="53"/>
        <v>176.90470426502677</v>
      </c>
      <c r="AX29" s="100">
        <f t="shared" si="54"/>
        <v>0</v>
      </c>
      <c r="AY29" s="100">
        <f t="shared" si="55"/>
        <v>176.90470426502677</v>
      </c>
      <c r="AZ29" s="100">
        <f t="shared" si="56"/>
        <v>0.10503066787449408</v>
      </c>
      <c r="BA29" s="81">
        <f t="shared" si="13"/>
        <v>0.2658602018281289</v>
      </c>
      <c r="BC29" s="81">
        <f t="shared" si="14"/>
        <v>0.002529519440072942</v>
      </c>
      <c r="BD29" s="81">
        <f t="shared" si="15"/>
        <v>0.9939412764333079</v>
      </c>
      <c r="BF29" s="80">
        <f t="shared" si="16"/>
        <v>11.774721398682011</v>
      </c>
      <c r="BG29" s="81">
        <f t="shared" si="17"/>
        <v>41.46237831870732</v>
      </c>
      <c r="BH29" s="80">
        <f t="shared" si="57"/>
        <v>14.976966225809006</v>
      </c>
      <c r="BI29" s="81">
        <f t="shared" si="58"/>
        <v>-0.9360203465264012</v>
      </c>
      <c r="BJ29" s="81">
        <f t="shared" si="18"/>
        <v>17.827839999261904</v>
      </c>
      <c r="BK29" s="81">
        <f t="shared" si="19"/>
        <v>18.97212773041718</v>
      </c>
      <c r="BL29" s="81">
        <f t="shared" si="20"/>
        <v>4.443195481681086</v>
      </c>
      <c r="BM29" s="81">
        <f t="shared" si="59"/>
        <v>4.276528815014419</v>
      </c>
      <c r="BN29" s="81">
        <f t="shared" si="21"/>
        <v>5.721602798102118</v>
      </c>
      <c r="BO29" s="81">
        <f t="shared" si="22"/>
        <v>6.086247180300477</v>
      </c>
      <c r="BP29" s="80">
        <f t="shared" si="23"/>
        <v>0.22527860131798844</v>
      </c>
      <c r="BQ29" s="81">
        <f t="shared" si="24"/>
        <v>12.81866518850797</v>
      </c>
    </row>
    <row r="30" spans="1:69" s="81" customFormat="1" ht="30" customHeight="1" thickBot="1">
      <c r="A30" s="129">
        <v>20</v>
      </c>
      <c r="B30" s="130">
        <f t="shared" si="60"/>
        <v>39711</v>
      </c>
      <c r="C30" s="188" t="str">
        <f t="shared" si="25"/>
        <v>Sabtu Legi</v>
      </c>
      <c r="D30" s="189"/>
      <c r="E30" s="131">
        <f t="shared" si="26"/>
        <v>0.17881944444444442</v>
      </c>
      <c r="F30" s="132">
        <f t="shared" si="27"/>
        <v>0.18576388888888887</v>
      </c>
      <c r="G30" s="132">
        <f t="shared" si="28"/>
        <v>0.23734227118137552</v>
      </c>
      <c r="H30" s="132">
        <f t="shared" si="29"/>
        <v>0.25416666666666665</v>
      </c>
      <c r="I30" s="132">
        <f t="shared" si="30"/>
        <v>0.4934027777777777</v>
      </c>
      <c r="J30" s="132">
        <f t="shared" si="31"/>
        <v>0.6243055555555554</v>
      </c>
      <c r="K30" s="133">
        <f t="shared" si="32"/>
        <v>0.7434027777777776</v>
      </c>
      <c r="L30" s="134">
        <f t="shared" si="33"/>
        <v>0.7913194444444444</v>
      </c>
      <c r="M30" s="134">
        <f t="shared" si="34"/>
        <v>0.9645833333333332</v>
      </c>
      <c r="N30" s="135">
        <f t="shared" si="35"/>
        <v>0.5316349223774439</v>
      </c>
      <c r="O30" s="108">
        <f t="shared" si="36"/>
        <v>23.15</v>
      </c>
      <c r="P30" s="91" t="s">
        <v>374</v>
      </c>
      <c r="Q30" s="145">
        <f>(Q16-Q19)</f>
        <v>-66.98916666666666</v>
      </c>
      <c r="S30" s="110">
        <f t="shared" si="61"/>
        <v>2454729.7083333335</v>
      </c>
      <c r="T30" s="87">
        <f t="shared" si="37"/>
        <v>0.08719256217203254</v>
      </c>
      <c r="U30" s="87">
        <f t="shared" si="38"/>
        <v>9.498516143453633</v>
      </c>
      <c r="V30" s="87">
        <f t="shared" si="39"/>
        <v>179.46581164330803</v>
      </c>
      <c r="W30" s="87">
        <f t="shared" si="40"/>
        <v>9.712162587269104</v>
      </c>
      <c r="X30" s="87">
        <f t="shared" si="41"/>
        <v>256.37853141687737</v>
      </c>
      <c r="Y30" s="87">
        <f t="shared" si="42"/>
        <v>-0.12111742619212866</v>
      </c>
      <c r="Z30" s="87">
        <f t="shared" si="43"/>
        <v>316.3977265708337</v>
      </c>
      <c r="AA30" s="87">
        <f t="shared" si="0"/>
        <v>-0.003364400756848183</v>
      </c>
      <c r="AB30" s="87">
        <f t="shared" si="1"/>
        <v>6.546681106379826E-06</v>
      </c>
      <c r="AC30" s="87">
        <f t="shared" si="2"/>
        <v>0.0018554067686134628</v>
      </c>
      <c r="AD30" s="87">
        <f t="shared" si="3"/>
        <v>0.00015219575922443624</v>
      </c>
      <c r="AE30" s="87">
        <f t="shared" si="44"/>
        <v>23.440164845917256</v>
      </c>
      <c r="AF30" s="87">
        <f t="shared" si="4"/>
        <v>-1.8528622206942478</v>
      </c>
      <c r="AG30" s="87">
        <f t="shared" si="45"/>
        <v>177.60390545742692</v>
      </c>
      <c r="AH30" s="87">
        <f t="shared" si="5"/>
        <v>0.9529113258063135</v>
      </c>
      <c r="AI30" s="99">
        <f t="shared" si="46"/>
        <v>11.720082422958628</v>
      </c>
      <c r="AJ30" s="99">
        <f t="shared" si="6"/>
        <v>0.04303782896381028</v>
      </c>
      <c r="AK30" s="99">
        <f t="shared" si="47"/>
        <v>0.016747395350901206</v>
      </c>
      <c r="AL30" s="99">
        <f t="shared" si="48"/>
        <v>9.579204051635936E-10</v>
      </c>
      <c r="AM30" s="99">
        <f t="shared" si="49"/>
        <v>0.016747396308821612</v>
      </c>
      <c r="AN30" s="99">
        <f t="shared" si="7"/>
        <v>-0.0008024666062129268</v>
      </c>
      <c r="AO30" s="99">
        <f t="shared" si="8"/>
        <v>-0.032552678730697206</v>
      </c>
      <c r="AP30" s="99">
        <f t="shared" si="9"/>
        <v>-0.002801506127906746</v>
      </c>
      <c r="AQ30" s="99">
        <f t="shared" si="10"/>
        <v>-3.453041658021939E-05</v>
      </c>
      <c r="AR30" s="99">
        <f t="shared" si="11"/>
        <v>0.00016048947253777788</v>
      </c>
      <c r="AS30" s="99">
        <f t="shared" si="50"/>
        <v>0.02882274694061997</v>
      </c>
      <c r="AT30" s="99">
        <f t="shared" si="51"/>
        <v>0.1100947835721526</v>
      </c>
      <c r="AU30" s="100">
        <f t="shared" si="12"/>
        <v>-2.1985619815275728</v>
      </c>
      <c r="AV30" s="111">
        <f t="shared" si="52"/>
        <v>0</v>
      </c>
      <c r="AW30" s="100">
        <f t="shared" si="53"/>
        <v>177.80143801847242</v>
      </c>
      <c r="AX30" s="100">
        <f t="shared" si="54"/>
        <v>0</v>
      </c>
      <c r="AY30" s="100">
        <f t="shared" si="55"/>
        <v>177.80143801847242</v>
      </c>
      <c r="AZ30" s="100">
        <f t="shared" si="56"/>
        <v>0.11095824165570699</v>
      </c>
      <c r="BA30" s="81">
        <f t="shared" si="13"/>
        <v>0.26593529960104956</v>
      </c>
      <c r="BC30" s="81">
        <f t="shared" si="14"/>
        <v>0.0017971289281264314</v>
      </c>
      <c r="BD30" s="81">
        <f t="shared" si="15"/>
        <v>0.9940761282435044</v>
      </c>
      <c r="BF30" s="80">
        <f t="shared" si="16"/>
        <v>11.768794105316736</v>
      </c>
      <c r="BG30" s="81">
        <f t="shared" si="17"/>
        <v>41.63597730826692</v>
      </c>
      <c r="BH30" s="80">
        <f t="shared" si="57"/>
        <v>14.963540855292209</v>
      </c>
      <c r="BI30" s="81">
        <f t="shared" si="58"/>
        <v>-0.9360954442993219</v>
      </c>
      <c r="BJ30" s="81">
        <f t="shared" si="18"/>
        <v>17.824707035613795</v>
      </c>
      <c r="BK30" s="81">
        <f t="shared" si="19"/>
        <v>18.968972256603738</v>
      </c>
      <c r="BL30" s="81">
        <f t="shared" si="20"/>
        <v>4.434480979933412</v>
      </c>
      <c r="BM30" s="81">
        <f t="shared" si="59"/>
        <v>4.267814313266745</v>
      </c>
      <c r="BN30" s="81">
        <f t="shared" si="21"/>
        <v>5.712881175019679</v>
      </c>
      <c r="BO30" s="81">
        <f t="shared" si="22"/>
        <v>6.077472078883623</v>
      </c>
      <c r="BP30" s="80">
        <f t="shared" si="23"/>
        <v>0.23120589468326347</v>
      </c>
      <c r="BQ30" s="81">
        <f t="shared" si="24"/>
        <v>12.759238137058654</v>
      </c>
    </row>
    <row r="31" spans="1:69" s="81" customFormat="1" ht="30" customHeight="1" thickTop="1">
      <c r="A31" s="101">
        <v>21</v>
      </c>
      <c r="B31" s="136">
        <f t="shared" si="60"/>
        <v>39712</v>
      </c>
      <c r="C31" s="192" t="str">
        <f t="shared" si="25"/>
        <v>Ahad Pahing</v>
      </c>
      <c r="D31" s="193"/>
      <c r="E31" s="119">
        <f t="shared" si="26"/>
        <v>0.1784722222222222</v>
      </c>
      <c r="F31" s="104">
        <f t="shared" si="27"/>
        <v>0.18541666666666665</v>
      </c>
      <c r="G31" s="104">
        <f t="shared" si="28"/>
        <v>0.23697936037421793</v>
      </c>
      <c r="H31" s="104">
        <f t="shared" si="29"/>
        <v>0.25381944444444443</v>
      </c>
      <c r="I31" s="104">
        <f t="shared" si="30"/>
        <v>0.49305555555555547</v>
      </c>
      <c r="J31" s="104">
        <f t="shared" si="31"/>
        <v>0.623611111111111</v>
      </c>
      <c r="K31" s="105">
        <f t="shared" si="32"/>
        <v>0.7434027777777776</v>
      </c>
      <c r="L31" s="106">
        <f t="shared" si="33"/>
        <v>0.7909722222222221</v>
      </c>
      <c r="M31" s="106">
        <f t="shared" si="34"/>
        <v>0.964409722222222</v>
      </c>
      <c r="N31" s="107">
        <f t="shared" si="35"/>
        <v>0.5291585209203693</v>
      </c>
      <c r="O31" s="108">
        <f t="shared" si="36"/>
        <v>23.14583333333333</v>
      </c>
      <c r="P31" s="121" t="s">
        <v>373</v>
      </c>
      <c r="Q31" s="122">
        <f>ACOS(SIN(Q17*PI()/180)*SIN(Q20*PI()/180)+COS(Q17*PI()/180)*COS(Q20*PI()/180)*COS(Q30*PI()/180))*180/PI()</f>
        <v>71.18258233062575</v>
      </c>
      <c r="S31" s="110">
        <f t="shared" si="61"/>
        <v>2454730.7083333335</v>
      </c>
      <c r="T31" s="87">
        <f t="shared" si="37"/>
        <v>0.08721994067990387</v>
      </c>
      <c r="U31" s="87">
        <f t="shared" si="38"/>
        <v>9.501254052787424</v>
      </c>
      <c r="V31" s="87">
        <f t="shared" si="39"/>
        <v>180.4514590034725</v>
      </c>
      <c r="W31" s="87">
        <f t="shared" si="40"/>
        <v>9.71490036583021</v>
      </c>
      <c r="X31" s="87">
        <f t="shared" si="41"/>
        <v>257.36413169887584</v>
      </c>
      <c r="Y31" s="87">
        <f t="shared" si="42"/>
        <v>-0.12126451996351813</v>
      </c>
      <c r="Z31" s="87">
        <f t="shared" si="43"/>
        <v>316.34477281313343</v>
      </c>
      <c r="AA31" s="87">
        <f t="shared" si="0"/>
        <v>-0.003367613911688176</v>
      </c>
      <c r="AB31" s="87">
        <f t="shared" si="1"/>
        <v>-5.53289309841286E-06</v>
      </c>
      <c r="AC31" s="87">
        <f t="shared" si="2"/>
        <v>0.0018538179496378536</v>
      </c>
      <c r="AD31" s="87">
        <f t="shared" si="3"/>
        <v>0.00015220332097607263</v>
      </c>
      <c r="AE31" s="87">
        <f t="shared" si="44"/>
        <v>23.440162908625354</v>
      </c>
      <c r="AF31" s="87">
        <f t="shared" si="4"/>
        <v>-1.8609579615065808</v>
      </c>
      <c r="AG31" s="87">
        <f t="shared" si="45"/>
        <v>178.58144178405</v>
      </c>
      <c r="AH31" s="87">
        <f t="shared" si="5"/>
        <v>0.5642413276008355</v>
      </c>
      <c r="AI31" s="99">
        <f t="shared" si="46"/>
        <v>11.720081454312677</v>
      </c>
      <c r="AJ31" s="99">
        <f t="shared" si="6"/>
        <v>0.0430378216474068</v>
      </c>
      <c r="AK31" s="99">
        <f t="shared" si="47"/>
        <v>0.01674739420647958</v>
      </c>
      <c r="AL31" s="99">
        <f t="shared" si="48"/>
        <v>9.585220745779495E-10</v>
      </c>
      <c r="AM31" s="99">
        <f t="shared" si="49"/>
        <v>0.016747395165001653</v>
      </c>
      <c r="AN31" s="99">
        <f t="shared" si="7"/>
        <v>0.0006782003155927044</v>
      </c>
      <c r="AO31" s="99">
        <f t="shared" si="8"/>
        <v>-0.03268354679944314</v>
      </c>
      <c r="AP31" s="99">
        <f t="shared" si="9"/>
        <v>-0.0028129079972166863</v>
      </c>
      <c r="AQ31" s="99">
        <f t="shared" si="10"/>
        <v>2.9184639952817217E-05</v>
      </c>
      <c r="AR31" s="99">
        <f t="shared" si="11"/>
        <v>0.00014967275253635588</v>
      </c>
      <c r="AS31" s="99">
        <f t="shared" si="50"/>
        <v>0.030369981725329977</v>
      </c>
      <c r="AT31" s="99">
        <f t="shared" si="51"/>
        <v>0.11600478511048239</v>
      </c>
      <c r="AU31" s="100">
        <f t="shared" si="12"/>
        <v>-1.3015352088882317</v>
      </c>
      <c r="AV31" s="111">
        <f t="shared" si="52"/>
        <v>0</v>
      </c>
      <c r="AW31" s="100">
        <f t="shared" si="53"/>
        <v>178.69846479111177</v>
      </c>
      <c r="AX31" s="100">
        <f t="shared" si="54"/>
        <v>0</v>
      </c>
      <c r="AY31" s="100">
        <f t="shared" si="55"/>
        <v>178.69846479111177</v>
      </c>
      <c r="AZ31" s="100">
        <f>(V31-AY31)/15</f>
        <v>0.11686628082404885</v>
      </c>
      <c r="BA31" s="81">
        <f t="shared" si="13"/>
        <v>0.26601075377861516</v>
      </c>
      <c r="BC31" s="81">
        <f t="shared" si="14"/>
        <v>0.0010640588137350833</v>
      </c>
      <c r="BD31" s="81">
        <f t="shared" si="15"/>
        <v>0.9941654179159467</v>
      </c>
      <c r="BF31" s="80">
        <f t="shared" si="16"/>
        <v>11.762884103778408</v>
      </c>
      <c r="BG31" s="81">
        <f t="shared" si="17"/>
        <v>41.81067298593799</v>
      </c>
      <c r="BH31" s="80">
        <f t="shared" si="57"/>
        <v>14.949925239989097</v>
      </c>
      <c r="BI31" s="81">
        <f t="shared" si="58"/>
        <v>-0.9361708984768875</v>
      </c>
      <c r="BJ31" s="81">
        <f t="shared" si="18"/>
        <v>17.821596891908918</v>
      </c>
      <c r="BK31" s="81">
        <f t="shared" si="19"/>
        <v>18.96589472939063</v>
      </c>
      <c r="BL31" s="81">
        <f t="shared" si="20"/>
        <v>4.425716104605977</v>
      </c>
      <c r="BM31" s="81">
        <f t="shared" si="59"/>
        <v>4.25904943793931</v>
      </c>
      <c r="BN31" s="81">
        <f t="shared" si="21"/>
        <v>5.704171315647897</v>
      </c>
      <c r="BO31" s="81">
        <f t="shared" si="22"/>
        <v>6.068725707238704</v>
      </c>
      <c r="BP31" s="80">
        <f t="shared" si="23"/>
        <v>0.23711589622159324</v>
      </c>
      <c r="BQ31" s="81">
        <f t="shared" si="24"/>
        <v>12.699804502088863</v>
      </c>
    </row>
    <row r="32" spans="1:69" s="81" customFormat="1" ht="30" customHeight="1">
      <c r="A32" s="117">
        <v>22</v>
      </c>
      <c r="B32" s="118">
        <f t="shared" si="60"/>
        <v>39713</v>
      </c>
      <c r="C32" s="179" t="str">
        <f t="shared" si="25"/>
        <v>Senin Pon</v>
      </c>
      <c r="D32" s="180"/>
      <c r="E32" s="119">
        <f t="shared" si="26"/>
        <v>0.17812499999999998</v>
      </c>
      <c r="F32" s="104">
        <f t="shared" si="27"/>
        <v>0.18506944444444443</v>
      </c>
      <c r="G32" s="104">
        <f t="shared" si="28"/>
        <v>0.23661718900377096</v>
      </c>
      <c r="H32" s="104">
        <f t="shared" si="29"/>
        <v>0.2534722222222222</v>
      </c>
      <c r="I32" s="104">
        <f t="shared" si="30"/>
        <v>0.49270833333333325</v>
      </c>
      <c r="J32" s="104">
        <f t="shared" si="31"/>
        <v>0.6232638888888888</v>
      </c>
      <c r="K32" s="105">
        <f t="shared" si="32"/>
        <v>0.7434027777777776</v>
      </c>
      <c r="L32" s="106">
        <f t="shared" si="33"/>
        <v>0.7909722222222221</v>
      </c>
      <c r="M32" s="106">
        <f t="shared" si="34"/>
        <v>0.9642361111111111</v>
      </c>
      <c r="N32" s="120">
        <f t="shared" si="35"/>
        <v>0.5266819749970723</v>
      </c>
      <c r="O32" s="108">
        <f t="shared" si="36"/>
        <v>23.141666666666666</v>
      </c>
      <c r="P32" s="141" t="s">
        <v>1390</v>
      </c>
      <c r="Q32" s="146">
        <f>VLOOKUP($C$2,DataLintang,11)</f>
        <v>7</v>
      </c>
      <c r="S32" s="110">
        <f t="shared" si="61"/>
        <v>2454731.7083333335</v>
      </c>
      <c r="T32" s="87">
        <f t="shared" si="37"/>
        <v>0.08724731918777519</v>
      </c>
      <c r="U32" s="87">
        <f t="shared" si="38"/>
        <v>9.503991962121214</v>
      </c>
      <c r="V32" s="87">
        <f t="shared" si="39"/>
        <v>181.43710636363699</v>
      </c>
      <c r="W32" s="87">
        <f t="shared" si="40"/>
        <v>9.717638144391318</v>
      </c>
      <c r="X32" s="87">
        <f t="shared" si="41"/>
        <v>258.3497319808743</v>
      </c>
      <c r="Y32" s="87">
        <f t="shared" si="42"/>
        <v>-0.1214116137349076</v>
      </c>
      <c r="Z32" s="87">
        <f t="shared" si="43"/>
        <v>316.2918190554333</v>
      </c>
      <c r="AA32" s="87">
        <f t="shared" si="0"/>
        <v>-0.003370824043514886</v>
      </c>
      <c r="AB32" s="87">
        <f t="shared" si="1"/>
        <v>-1.76059184193181E-05</v>
      </c>
      <c r="AC32" s="87">
        <f t="shared" si="2"/>
        <v>0.0018522275501782577</v>
      </c>
      <c r="AD32" s="87">
        <f t="shared" si="3"/>
        <v>0.00015203073070622967</v>
      </c>
      <c r="AE32" s="87">
        <f t="shared" si="44"/>
        <v>23.440160789600945</v>
      </c>
      <c r="AF32" s="87">
        <f t="shared" si="4"/>
        <v>-1.8685111336918894</v>
      </c>
      <c r="AG32" s="87">
        <f t="shared" si="45"/>
        <v>179.55952068887203</v>
      </c>
      <c r="AH32" s="87">
        <f t="shared" si="5"/>
        <v>0.1752172889606297</v>
      </c>
      <c r="AI32" s="99">
        <f t="shared" si="46"/>
        <v>11.720080394800473</v>
      </c>
      <c r="AJ32" s="99">
        <f t="shared" si="6"/>
        <v>0.04303781364467057</v>
      </c>
      <c r="AK32" s="99">
        <f t="shared" si="47"/>
        <v>0.01674739306205795</v>
      </c>
      <c r="AL32" s="99">
        <f t="shared" si="48"/>
        <v>9.591239328871439E-10</v>
      </c>
      <c r="AM32" s="99">
        <f t="shared" si="49"/>
        <v>0.01674739402118188</v>
      </c>
      <c r="AN32" s="99">
        <f t="shared" si="7"/>
        <v>0.0021580639632167624</v>
      </c>
      <c r="AO32" s="99">
        <f t="shared" si="8"/>
        <v>-0.03280474377391222</v>
      </c>
      <c r="AP32" s="99">
        <f t="shared" si="9"/>
        <v>-0.002820136772704418</v>
      </c>
      <c r="AQ32" s="99">
        <f t="shared" si="10"/>
        <v>9.276151617675046E-05</v>
      </c>
      <c r="AR32" s="99">
        <f t="shared" si="11"/>
        <v>0.00013867889566410987</v>
      </c>
      <c r="AS32" s="99">
        <f t="shared" si="50"/>
        <v>0.031911230552583714</v>
      </c>
      <c r="AT32" s="99">
        <f t="shared" si="51"/>
        <v>0.12189192197557414</v>
      </c>
      <c r="AU32" s="100">
        <f t="shared" si="12"/>
        <v>-0.40413046694760707</v>
      </c>
      <c r="AV32" s="111">
        <f t="shared" si="52"/>
        <v>0</v>
      </c>
      <c r="AW32" s="100">
        <f t="shared" si="53"/>
        <v>179.5958695330524</v>
      </c>
      <c r="AX32" s="100">
        <f t="shared" si="54"/>
        <v>0</v>
      </c>
      <c r="AY32" s="100">
        <f t="shared" si="55"/>
        <v>179.5958695330524</v>
      </c>
      <c r="AZ32" s="100">
        <f t="shared" si="56"/>
        <v>0.12274912203897277</v>
      </c>
      <c r="BA32" s="81">
        <f t="shared" si="13"/>
        <v>0.2660865425855376</v>
      </c>
      <c r="BC32" s="81">
        <f t="shared" si="14"/>
        <v>0.0003304189991108983</v>
      </c>
      <c r="BD32" s="81">
        <f t="shared" si="15"/>
        <v>0.9942089782212349</v>
      </c>
      <c r="BF32" s="80">
        <f t="shared" si="16"/>
        <v>11.756996966913315</v>
      </c>
      <c r="BG32" s="81">
        <f t="shared" si="17"/>
        <v>41.986445868251636</v>
      </c>
      <c r="BH32" s="80">
        <f t="shared" si="57"/>
        <v>14.936123128411527</v>
      </c>
      <c r="BI32" s="81">
        <f t="shared" si="58"/>
        <v>-0.93624668728381</v>
      </c>
      <c r="BJ32" s="81">
        <f t="shared" si="18"/>
        <v>17.81851473106946</v>
      </c>
      <c r="BK32" s="81">
        <f t="shared" si="19"/>
        <v>18.96290050470399</v>
      </c>
      <c r="BL32" s="81">
        <f t="shared" si="20"/>
        <v>4.416906617831624</v>
      </c>
      <c r="BM32" s="81">
        <f t="shared" si="59"/>
        <v>4.250239951164957</v>
      </c>
      <c r="BN32" s="81">
        <f t="shared" si="21"/>
        <v>5.69547920275717</v>
      </c>
      <c r="BO32" s="81">
        <f t="shared" si="22"/>
        <v>6.060014099105792</v>
      </c>
      <c r="BP32" s="80">
        <f t="shared" si="23"/>
        <v>0.243003033086685</v>
      </c>
      <c r="BQ32" s="81">
        <f t="shared" si="24"/>
        <v>12.640367399929733</v>
      </c>
    </row>
    <row r="33" spans="1:69" s="81" customFormat="1" ht="30" customHeight="1">
      <c r="A33" s="117">
        <v>23</v>
      </c>
      <c r="B33" s="118">
        <f t="shared" si="60"/>
        <v>39714</v>
      </c>
      <c r="C33" s="179" t="str">
        <f t="shared" si="25"/>
        <v>Selasa Wage</v>
      </c>
      <c r="D33" s="180"/>
      <c r="E33" s="119">
        <f t="shared" si="26"/>
        <v>0.17743055555555554</v>
      </c>
      <c r="F33" s="104">
        <f t="shared" si="27"/>
        <v>0.18437499999999998</v>
      </c>
      <c r="G33" s="104">
        <f t="shared" si="28"/>
        <v>0.23625600762325996</v>
      </c>
      <c r="H33" s="104">
        <f t="shared" si="29"/>
        <v>0.253125</v>
      </c>
      <c r="I33" s="104">
        <f t="shared" si="30"/>
        <v>0.49270833333333325</v>
      </c>
      <c r="J33" s="104">
        <f t="shared" si="31"/>
        <v>0.6225694444444444</v>
      </c>
      <c r="K33" s="105">
        <f t="shared" si="32"/>
        <v>0.7430555555555555</v>
      </c>
      <c r="L33" s="106">
        <f t="shared" si="33"/>
        <v>0.7909722222222221</v>
      </c>
      <c r="M33" s="106">
        <f t="shared" si="34"/>
        <v>0.9637152777777778</v>
      </c>
      <c r="N33" s="120">
        <f t="shared" si="35"/>
        <v>0.5242054150530405</v>
      </c>
      <c r="O33" s="108">
        <f t="shared" si="36"/>
        <v>23.129166666666666</v>
      </c>
      <c r="P33" s="81" t="s">
        <v>2322</v>
      </c>
      <c r="S33" s="110">
        <f t="shared" si="61"/>
        <v>2454732.7083333335</v>
      </c>
      <c r="T33" s="87">
        <f t="shared" si="37"/>
        <v>0.0872746976956465</v>
      </c>
      <c r="U33" s="87">
        <f t="shared" si="38"/>
        <v>9.506729871455002</v>
      </c>
      <c r="V33" s="87">
        <f t="shared" si="39"/>
        <v>182.42275372380084</v>
      </c>
      <c r="W33" s="87">
        <f t="shared" si="40"/>
        <v>9.720375922952424</v>
      </c>
      <c r="X33" s="87">
        <f t="shared" si="41"/>
        <v>259.33533226287284</v>
      </c>
      <c r="Y33" s="87">
        <f t="shared" si="42"/>
        <v>-0.12155870750629699</v>
      </c>
      <c r="Z33" s="87">
        <f t="shared" si="43"/>
        <v>316.2388652977331</v>
      </c>
      <c r="AA33" s="87">
        <f t="shared" si="0"/>
        <v>-0.003374031149573823</v>
      </c>
      <c r="AB33" s="87">
        <f t="shared" si="1"/>
        <v>-2.9658104892726222E-05</v>
      </c>
      <c r="AC33" s="87">
        <f t="shared" si="2"/>
        <v>0.0018506355714748655</v>
      </c>
      <c r="AD33" s="87">
        <f t="shared" si="3"/>
        <v>0.00015167819269748046</v>
      </c>
      <c r="AE33" s="87">
        <f t="shared" si="44"/>
        <v>23.440158489049555</v>
      </c>
      <c r="AF33" s="87">
        <f t="shared" si="4"/>
        <v>-1.8755189643163683</v>
      </c>
      <c r="AG33" s="87">
        <f t="shared" si="45"/>
        <v>180.53814495911888</v>
      </c>
      <c r="AH33" s="87">
        <f t="shared" si="5"/>
        <v>-0.2140665964063824</v>
      </c>
      <c r="AI33" s="99">
        <f t="shared" si="46"/>
        <v>11.720079244524777</v>
      </c>
      <c r="AJ33" s="99">
        <f t="shared" si="6"/>
        <v>0.04303780495637801</v>
      </c>
      <c r="AK33" s="99">
        <f t="shared" si="47"/>
        <v>0.01674739191763632</v>
      </c>
      <c r="AL33" s="99">
        <f t="shared" si="48"/>
        <v>9.59725980091177E-10</v>
      </c>
      <c r="AM33" s="99">
        <f t="shared" si="49"/>
        <v>0.0167473928773623</v>
      </c>
      <c r="AN33" s="99">
        <f t="shared" si="7"/>
        <v>0.003635372659411571</v>
      </c>
      <c r="AO33" s="99">
        <f t="shared" si="8"/>
        <v>-0.032916233793185506</v>
      </c>
      <c r="AP33" s="99">
        <f t="shared" si="9"/>
        <v>-0.0028231589758834262</v>
      </c>
      <c r="AQ33" s="99">
        <f t="shared" si="10"/>
        <v>0.0001558992899762385</v>
      </c>
      <c r="AR33" s="99">
        <f t="shared" si="11"/>
        <v>0.00012752091335499791</v>
      </c>
      <c r="AS33" s="99">
        <f t="shared" si="50"/>
        <v>0.033445027273382416</v>
      </c>
      <c r="AT33" s="99">
        <f t="shared" si="51"/>
        <v>0.12775059389077703</v>
      </c>
      <c r="AU33" s="100">
        <f t="shared" si="12"/>
        <v>0.4937374035079227</v>
      </c>
      <c r="AV33" s="111">
        <f t="shared" si="52"/>
        <v>0</v>
      </c>
      <c r="AW33" s="100">
        <f t="shared" si="53"/>
        <v>180.49373740350794</v>
      </c>
      <c r="AX33" s="100">
        <f t="shared" si="54"/>
        <v>0</v>
      </c>
      <c r="AY33" s="100">
        <f t="shared" si="55"/>
        <v>180.49373740350794</v>
      </c>
      <c r="AZ33" s="100">
        <f t="shared" si="56"/>
        <v>0.12860108801952683</v>
      </c>
      <c r="BA33" s="81">
        <f t="shared" si="13"/>
        <v>0.26616264411215634</v>
      </c>
      <c r="BC33" s="81">
        <f t="shared" si="14"/>
        <v>-0.00040368036490431923</v>
      </c>
      <c r="BD33" s="81">
        <f t="shared" si="15"/>
        <v>0.994206688127204</v>
      </c>
      <c r="BF33" s="80">
        <f t="shared" si="16"/>
        <v>11.751138294998112</v>
      </c>
      <c r="BG33" s="81">
        <f t="shared" si="17"/>
        <v>42.16327584513361</v>
      </c>
      <c r="BH33" s="80">
        <f t="shared" si="57"/>
        <v>14.922138380082604</v>
      </c>
      <c r="BI33" s="81">
        <f t="shared" si="58"/>
        <v>-0.9363227888104286</v>
      </c>
      <c r="BJ33" s="81">
        <f t="shared" si="18"/>
        <v>17.81546574037132</v>
      </c>
      <c r="BK33" s="81">
        <f t="shared" si="19"/>
        <v>18.959994923536765</v>
      </c>
      <c r="BL33" s="81">
        <f t="shared" si="20"/>
        <v>4.4080583562385955</v>
      </c>
      <c r="BM33" s="81">
        <f t="shared" si="59"/>
        <v>4.241391689571929</v>
      </c>
      <c r="BN33" s="81">
        <f t="shared" si="21"/>
        <v>5.686810849624906</v>
      </c>
      <c r="BO33" s="81">
        <f t="shared" si="22"/>
        <v>6.051343306310442</v>
      </c>
      <c r="BP33" s="80">
        <f t="shared" si="23"/>
        <v>0.2488617050018879</v>
      </c>
      <c r="BQ33" s="81">
        <f t="shared" si="24"/>
        <v>12.580929961272973</v>
      </c>
    </row>
    <row r="34" spans="1:69" s="81" customFormat="1" ht="30" customHeight="1">
      <c r="A34" s="117">
        <v>24</v>
      </c>
      <c r="B34" s="118">
        <f t="shared" si="60"/>
        <v>39715</v>
      </c>
      <c r="C34" s="179" t="str">
        <f t="shared" si="25"/>
        <v>Rabu Kliwon</v>
      </c>
      <c r="D34" s="180"/>
      <c r="E34" s="119">
        <f t="shared" si="26"/>
        <v>0.17708333333333331</v>
      </c>
      <c r="F34" s="104">
        <f t="shared" si="27"/>
        <v>0.18402777777777776</v>
      </c>
      <c r="G34" s="104">
        <f t="shared" si="28"/>
        <v>0.23589606799169596</v>
      </c>
      <c r="H34" s="104">
        <f t="shared" si="29"/>
        <v>0.25277777777777777</v>
      </c>
      <c r="I34" s="104">
        <f t="shared" si="30"/>
        <v>0.492361111111111</v>
      </c>
      <c r="J34" s="104">
        <f t="shared" si="31"/>
        <v>0.621875</v>
      </c>
      <c r="K34" s="105">
        <f t="shared" si="32"/>
        <v>0.7430555555555555</v>
      </c>
      <c r="L34" s="106">
        <f t="shared" si="33"/>
        <v>0.7906249999999999</v>
      </c>
      <c r="M34" s="106">
        <f t="shared" si="34"/>
        <v>0.9635416666666666</v>
      </c>
      <c r="N34" s="120">
        <f t="shared" si="35"/>
        <v>0.5217289724303392</v>
      </c>
      <c r="O34" s="108">
        <f t="shared" si="36"/>
        <v>23.125</v>
      </c>
      <c r="P34" s="91" t="s">
        <v>379</v>
      </c>
      <c r="Q34" s="147">
        <v>1</v>
      </c>
      <c r="S34" s="110">
        <f t="shared" si="61"/>
        <v>2454733.7083333335</v>
      </c>
      <c r="T34" s="87">
        <f t="shared" si="37"/>
        <v>0.08730207620351782</v>
      </c>
      <c r="U34" s="87">
        <f t="shared" si="38"/>
        <v>9.509467780788793</v>
      </c>
      <c r="V34" s="87">
        <f t="shared" si="39"/>
        <v>183.40840108396534</v>
      </c>
      <c r="W34" s="87">
        <f t="shared" si="40"/>
        <v>9.723113701513531</v>
      </c>
      <c r="X34" s="87">
        <f t="shared" si="41"/>
        <v>260.3209325448713</v>
      </c>
      <c r="Y34" s="87">
        <f t="shared" si="42"/>
        <v>-0.12170580127768646</v>
      </c>
      <c r="Z34" s="87">
        <f t="shared" si="43"/>
        <v>316.18591154003286</v>
      </c>
      <c r="AA34" s="87">
        <f t="shared" si="0"/>
        <v>-0.0033772352271135946</v>
      </c>
      <c r="AB34" s="87">
        <f t="shared" si="1"/>
        <v>-4.167518722048118E-05</v>
      </c>
      <c r="AC34" s="87">
        <f t="shared" si="2"/>
        <v>0.0018490420147692032</v>
      </c>
      <c r="AD34" s="87">
        <f t="shared" si="3"/>
        <v>0.00015114612422347212</v>
      </c>
      <c r="AE34" s="87">
        <f t="shared" si="44"/>
        <v>23.440156007389696</v>
      </c>
      <c r="AF34" s="87">
        <f t="shared" si="4"/>
        <v>-1.8819788321055213</v>
      </c>
      <c r="AG34" s="87">
        <f t="shared" si="45"/>
        <v>181.51731723033438</v>
      </c>
      <c r="AH34" s="87">
        <f t="shared" si="5"/>
        <v>-0.6035157608531759</v>
      </c>
      <c r="AI34" s="99">
        <f t="shared" si="46"/>
        <v>11.720078003694848</v>
      </c>
      <c r="AJ34" s="99">
        <f t="shared" si="6"/>
        <v>0.04303779558410988</v>
      </c>
      <c r="AK34" s="99">
        <f t="shared" si="47"/>
        <v>0.01674739077321469</v>
      </c>
      <c r="AL34" s="99">
        <f t="shared" si="48"/>
        <v>9.603282161900488E-10</v>
      </c>
      <c r="AM34" s="99">
        <f t="shared" si="49"/>
        <v>0.016747391733542907</v>
      </c>
      <c r="AN34" s="99">
        <f t="shared" si="7"/>
        <v>0.005108377752126961</v>
      </c>
      <c r="AO34" s="99">
        <f t="shared" si="8"/>
        <v>-0.03301798386864137</v>
      </c>
      <c r="AP34" s="99">
        <f t="shared" si="9"/>
        <v>-0.0028219513521852723</v>
      </c>
      <c r="AQ34" s="99">
        <f t="shared" si="10"/>
        <v>0.00021829911787525836</v>
      </c>
      <c r="AR34" s="99">
        <f t="shared" si="11"/>
        <v>0.00011621201128420985</v>
      </c>
      <c r="AS34" s="99">
        <f t="shared" si="50"/>
        <v>0.034969899139423596</v>
      </c>
      <c r="AT34" s="99">
        <f t="shared" si="51"/>
        <v>0.13357517537195687</v>
      </c>
      <c r="AU34" s="100">
        <f t="shared" si="12"/>
        <v>1.3921537217900863</v>
      </c>
      <c r="AV34" s="111">
        <f t="shared" si="52"/>
        <v>0</v>
      </c>
      <c r="AW34" s="100">
        <f t="shared" si="53"/>
        <v>181.3921537217901</v>
      </c>
      <c r="AX34" s="100">
        <f t="shared" si="54"/>
        <v>0</v>
      </c>
      <c r="AY34" s="100">
        <f t="shared" si="55"/>
        <v>181.3921537217901</v>
      </c>
      <c r="AZ34" s="100">
        <f t="shared" si="56"/>
        <v>0.1344164908116833</v>
      </c>
      <c r="BA34" s="81">
        <f t="shared" si="13"/>
        <v>0.26623903632026485</v>
      </c>
      <c r="BC34" s="81">
        <f t="shared" si="14"/>
        <v>-0.0011381287116813796</v>
      </c>
      <c r="BD34" s="81">
        <f t="shared" si="15"/>
        <v>0.9941584731220012</v>
      </c>
      <c r="BF34" s="80">
        <f t="shared" si="16"/>
        <v>11.745313713516932</v>
      </c>
      <c r="BG34" s="81">
        <f t="shared" si="17"/>
        <v>42.34114212873838</v>
      </c>
      <c r="BH34" s="80">
        <f t="shared" si="57"/>
        <v>14.907974968113457</v>
      </c>
      <c r="BI34" s="81">
        <f t="shared" si="58"/>
        <v>-0.9363991810185373</v>
      </c>
      <c r="BJ34" s="81">
        <f t="shared" si="18"/>
        <v>17.812455128566494</v>
      </c>
      <c r="BK34" s="81">
        <f t="shared" si="19"/>
        <v>18.957183308746306</v>
      </c>
      <c r="BL34" s="81">
        <f t="shared" si="20"/>
        <v>4.39917722975814</v>
      </c>
      <c r="BM34" s="81">
        <f t="shared" si="59"/>
        <v>4.232510563091473</v>
      </c>
      <c r="BN34" s="81">
        <f t="shared" si="21"/>
        <v>5.67817229846737</v>
      </c>
      <c r="BO34" s="81">
        <f t="shared" si="22"/>
        <v>6.042719397126474</v>
      </c>
      <c r="BP34" s="80">
        <f t="shared" si="23"/>
        <v>0.25468628648306774</v>
      </c>
      <c r="BQ34" s="81">
        <f t="shared" si="24"/>
        <v>12.521495338328142</v>
      </c>
    </row>
    <row r="35" spans="1:69" s="81" customFormat="1" ht="30" customHeight="1" thickBot="1">
      <c r="A35" s="129">
        <v>25</v>
      </c>
      <c r="B35" s="130">
        <f t="shared" si="60"/>
        <v>39716</v>
      </c>
      <c r="C35" s="188" t="str">
        <f t="shared" si="25"/>
        <v>Kamis Legi</v>
      </c>
      <c r="D35" s="189"/>
      <c r="E35" s="131">
        <f t="shared" si="26"/>
        <v>0.1767361111111111</v>
      </c>
      <c r="F35" s="132">
        <f t="shared" si="27"/>
        <v>0.18368055555555554</v>
      </c>
      <c r="G35" s="132">
        <f t="shared" si="28"/>
        <v>0.23553762300362235</v>
      </c>
      <c r="H35" s="132">
        <f t="shared" si="29"/>
        <v>0.25243055555555555</v>
      </c>
      <c r="I35" s="132">
        <f t="shared" si="30"/>
        <v>0.4920138888888888</v>
      </c>
      <c r="J35" s="132">
        <f t="shared" si="31"/>
        <v>0.6215277777777777</v>
      </c>
      <c r="K35" s="133">
        <f t="shared" si="32"/>
        <v>0.7430555555555555</v>
      </c>
      <c r="L35" s="134">
        <f t="shared" si="33"/>
        <v>0.7906249999999999</v>
      </c>
      <c r="M35" s="134">
        <f t="shared" si="34"/>
        <v>0.9633680555555554</v>
      </c>
      <c r="N35" s="135">
        <f t="shared" si="35"/>
        <v>0.5192527796635515</v>
      </c>
      <c r="O35" s="108">
        <f t="shared" si="36"/>
        <v>23.12083333333333</v>
      </c>
      <c r="P35" s="97" t="s">
        <v>378</v>
      </c>
      <c r="Q35" s="148">
        <v>4</v>
      </c>
      <c r="S35" s="110">
        <f t="shared" si="61"/>
        <v>2454734.7083333335</v>
      </c>
      <c r="T35" s="87">
        <f t="shared" si="37"/>
        <v>0.08732945471138914</v>
      </c>
      <c r="U35" s="87">
        <f t="shared" si="38"/>
        <v>9.512205690122581</v>
      </c>
      <c r="V35" s="87">
        <f t="shared" si="39"/>
        <v>184.3940484441292</v>
      </c>
      <c r="W35" s="87">
        <f t="shared" si="40"/>
        <v>9.72585148007464</v>
      </c>
      <c r="X35" s="87">
        <f t="shared" si="41"/>
        <v>261.3065328268704</v>
      </c>
      <c r="Y35" s="87">
        <f t="shared" si="42"/>
        <v>-0.12185289504907593</v>
      </c>
      <c r="Z35" s="87">
        <f t="shared" si="43"/>
        <v>316.13295778233265</v>
      </c>
      <c r="AA35" s="87">
        <f t="shared" si="0"/>
        <v>-0.003380436273385865</v>
      </c>
      <c r="AB35" s="87">
        <f t="shared" si="1"/>
        <v>-5.3642941654624006E-05</v>
      </c>
      <c r="AC35" s="87">
        <f t="shared" si="2"/>
        <v>0.0018474468813041473</v>
      </c>
      <c r="AD35" s="87">
        <f t="shared" si="3"/>
        <v>0.00015043515505503132</v>
      </c>
      <c r="AE35" s="87">
        <f t="shared" si="44"/>
        <v>23.440153345252384</v>
      </c>
      <c r="AF35" s="87">
        <f t="shared" si="4"/>
        <v>-1.8878882688412273</v>
      </c>
      <c r="AG35" s="87">
        <f t="shared" si="45"/>
        <v>182.49703998496182</v>
      </c>
      <c r="AH35" s="87">
        <f t="shared" si="5"/>
        <v>-0.9930352474132457</v>
      </c>
      <c r="AI35" s="99">
        <f t="shared" si="46"/>
        <v>11.720076672626192</v>
      </c>
      <c r="AJ35" s="99">
        <f t="shared" si="6"/>
        <v>0.043037785530249555</v>
      </c>
      <c r="AK35" s="99">
        <f t="shared" si="47"/>
        <v>0.01674738962879306</v>
      </c>
      <c r="AL35" s="99">
        <f t="shared" si="48"/>
        <v>9.609306411837594E-10</v>
      </c>
      <c r="AM35" s="99">
        <f t="shared" si="49"/>
        <v>0.0167473905897237</v>
      </c>
      <c r="AN35" s="99">
        <f t="shared" si="7"/>
        <v>0.006575335684585628</v>
      </c>
      <c r="AO35" s="99">
        <f t="shared" si="8"/>
        <v>-0.033109963893716586</v>
      </c>
      <c r="AP35" s="99">
        <f t="shared" si="9"/>
        <v>-0.002816500937379239</v>
      </c>
      <c r="AQ35" s="99">
        <f t="shared" si="10"/>
        <v>0.0002796656495710207</v>
      </c>
      <c r="AR35" s="99">
        <f t="shared" si="11"/>
        <v>0.00010476557373899527</v>
      </c>
      <c r="AS35" s="99">
        <f t="shared" si="50"/>
        <v>0.03648436741761296</v>
      </c>
      <c r="AT35" s="99">
        <f t="shared" si="51"/>
        <v>0.13936001807475867</v>
      </c>
      <c r="AU35" s="100">
        <f t="shared" si="12"/>
        <v>2.291203917757688</v>
      </c>
      <c r="AV35" s="111">
        <f t="shared" si="52"/>
        <v>0</v>
      </c>
      <c r="AW35" s="100">
        <f t="shared" si="53"/>
        <v>182.29120391775768</v>
      </c>
      <c r="AX35" s="100">
        <f t="shared" si="54"/>
        <v>0</v>
      </c>
      <c r="AY35" s="100">
        <f t="shared" si="55"/>
        <v>182.29120391775768</v>
      </c>
      <c r="AZ35" s="100">
        <f t="shared" si="56"/>
        <v>0.14018963509143417</v>
      </c>
      <c r="BA35" s="81">
        <f t="shared" si="13"/>
        <v>0.2663156970490167</v>
      </c>
      <c r="BC35" s="81">
        <f t="shared" si="14"/>
        <v>-0.0018728148904808865</v>
      </c>
      <c r="BD35" s="81">
        <f t="shared" si="15"/>
        <v>0.9940643055112518</v>
      </c>
      <c r="BF35" s="80">
        <f t="shared" si="16"/>
        <v>11.73952887081413</v>
      </c>
      <c r="BG35" s="81">
        <f t="shared" si="17"/>
        <v>42.52002320088759</v>
      </c>
      <c r="BH35" s="80">
        <f t="shared" si="57"/>
        <v>14.893636981938801</v>
      </c>
      <c r="BI35" s="81">
        <f t="shared" si="58"/>
        <v>-0.936475841747289</v>
      </c>
      <c r="BJ35" s="81">
        <f t="shared" si="18"/>
        <v>17.809488122874658</v>
      </c>
      <c r="BK35" s="81">
        <f t="shared" si="19"/>
        <v>18.954470961680812</v>
      </c>
      <c r="BL35" s="81">
        <f t="shared" si="20"/>
        <v>4.390269220360625</v>
      </c>
      <c r="BM35" s="81">
        <f t="shared" si="59"/>
        <v>4.223602553693958</v>
      </c>
      <c r="BN35" s="81">
        <f t="shared" si="21"/>
        <v>5.669569618753603</v>
      </c>
      <c r="BO35" s="81">
        <f t="shared" si="22"/>
        <v>6.034148454509546</v>
      </c>
      <c r="BP35" s="80">
        <f t="shared" si="23"/>
        <v>0.26047112918586957</v>
      </c>
      <c r="BQ35" s="81">
        <f t="shared" si="24"/>
        <v>12.462066711925237</v>
      </c>
    </row>
    <row r="36" spans="1:69" s="81" customFormat="1" ht="30" customHeight="1" thickTop="1">
      <c r="A36" s="101">
        <v>26</v>
      </c>
      <c r="B36" s="136">
        <f t="shared" si="60"/>
        <v>39717</v>
      </c>
      <c r="C36" s="192" t="str">
        <f t="shared" si="25"/>
        <v>Jum'at Pahing</v>
      </c>
      <c r="D36" s="193"/>
      <c r="E36" s="119">
        <f t="shared" si="26"/>
        <v>0.17638888888888887</v>
      </c>
      <c r="F36" s="104">
        <f t="shared" si="27"/>
        <v>0.18333333333333332</v>
      </c>
      <c r="G36" s="104">
        <f t="shared" si="28"/>
        <v>0.2351809266132169</v>
      </c>
      <c r="H36" s="104">
        <f t="shared" si="29"/>
        <v>0.2520833333333333</v>
      </c>
      <c r="I36" s="104">
        <f t="shared" si="30"/>
        <v>0.4920138888888888</v>
      </c>
      <c r="J36" s="104">
        <f t="shared" si="31"/>
        <v>0.6208333333333332</v>
      </c>
      <c r="K36" s="105">
        <f t="shared" si="32"/>
        <v>0.7427083333333332</v>
      </c>
      <c r="L36" s="106">
        <f t="shared" si="33"/>
        <v>0.7906249999999999</v>
      </c>
      <c r="M36" s="106">
        <f t="shared" si="34"/>
        <v>0.9630208333333332</v>
      </c>
      <c r="N36" s="107">
        <f t="shared" si="35"/>
        <v>0.5167769707739359</v>
      </c>
      <c r="O36" s="108">
        <f t="shared" si="36"/>
        <v>23.112499999999997</v>
      </c>
      <c r="P36" s="97" t="s">
        <v>350</v>
      </c>
      <c r="Q36" s="148">
        <v>1</v>
      </c>
      <c r="S36" s="110">
        <f t="shared" si="61"/>
        <v>2454735.7083333335</v>
      </c>
      <c r="T36" s="87">
        <f t="shared" si="37"/>
        <v>0.08735683321926047</v>
      </c>
      <c r="U36" s="87">
        <f t="shared" si="38"/>
        <v>9.514943599456371</v>
      </c>
      <c r="V36" s="87">
        <f t="shared" si="39"/>
        <v>185.3796958042937</v>
      </c>
      <c r="W36" s="87">
        <f t="shared" si="40"/>
        <v>9.728589258635747</v>
      </c>
      <c r="X36" s="87">
        <f t="shared" si="41"/>
        <v>262.29213310886894</v>
      </c>
      <c r="Y36" s="87">
        <f t="shared" si="42"/>
        <v>-0.1219999888204654</v>
      </c>
      <c r="Z36" s="87">
        <f t="shared" si="43"/>
        <v>316.08000402463244</v>
      </c>
      <c r="AA36" s="87">
        <f t="shared" si="0"/>
        <v>-0.003383634285645415</v>
      </c>
      <c r="AB36" s="87">
        <f t="shared" si="1"/>
        <v>-6.55472028330745E-05</v>
      </c>
      <c r="AC36" s="87">
        <f t="shared" si="2"/>
        <v>0.0018458501723239017</v>
      </c>
      <c r="AD36" s="87">
        <f t="shared" si="3"/>
        <v>0.0001495461267147473</v>
      </c>
      <c r="AE36" s="87">
        <f t="shared" si="44"/>
        <v>23.440150503480382</v>
      </c>
      <c r="AF36" s="87">
        <f t="shared" si="4"/>
        <v>-1.8932449607263704</v>
      </c>
      <c r="AG36" s="87">
        <f t="shared" si="45"/>
        <v>183.47731555096772</v>
      </c>
      <c r="AH36" s="87">
        <f t="shared" si="5"/>
        <v>-1.3825296945877608</v>
      </c>
      <c r="AI36" s="99">
        <f t="shared" si="46"/>
        <v>11.720075251740191</v>
      </c>
      <c r="AJ36" s="99">
        <f t="shared" si="6"/>
        <v>0.04303777479798006</v>
      </c>
      <c r="AK36" s="99">
        <f t="shared" si="47"/>
        <v>0.016747388484371434</v>
      </c>
      <c r="AL36" s="99">
        <f t="shared" si="48"/>
        <v>9.615332550723088E-10</v>
      </c>
      <c r="AM36" s="99">
        <f t="shared" si="49"/>
        <v>0.01674738944590469</v>
      </c>
      <c r="AN36" s="99">
        <f t="shared" si="7"/>
        <v>0.008034510059337478</v>
      </c>
      <c r="AO36" s="99">
        <f t="shared" si="8"/>
        <v>-0.033192146652814274</v>
      </c>
      <c r="AP36" s="99">
        <f t="shared" si="9"/>
        <v>-0.0028068050968766906</v>
      </c>
      <c r="AQ36" s="99">
        <f t="shared" si="10"/>
        <v>0.0003397084259318824</v>
      </c>
      <c r="AR36" s="99">
        <f t="shared" si="11"/>
        <v>9.319514777815623E-05</v>
      </c>
      <c r="AS36" s="99">
        <f t="shared" si="50"/>
        <v>0.03798694804156503</v>
      </c>
      <c r="AT36" s="99">
        <f t="shared" si="51"/>
        <v>0.14509945328315574</v>
      </c>
      <c r="AU36" s="100">
        <f t="shared" si="12"/>
        <v>3.1909734816365964</v>
      </c>
      <c r="AV36" s="111">
        <f t="shared" si="52"/>
        <v>0</v>
      </c>
      <c r="AW36" s="100">
        <f t="shared" si="53"/>
        <v>183.1909734816366</v>
      </c>
      <c r="AX36" s="100">
        <f t="shared" si="54"/>
        <v>0</v>
      </c>
      <c r="AY36" s="100">
        <f t="shared" si="55"/>
        <v>183.1909734816366</v>
      </c>
      <c r="AZ36" s="100">
        <f t="shared" si="56"/>
        <v>0.1459148215104733</v>
      </c>
      <c r="BA36" s="81">
        <f t="shared" si="13"/>
        <v>0.26639260402090825</v>
      </c>
      <c r="BC36" s="81">
        <f t="shared" si="14"/>
        <v>-0.0026076269971258264</v>
      </c>
      <c r="BD36" s="81">
        <f t="shared" si="15"/>
        <v>0.9939242046887095</v>
      </c>
      <c r="BF36" s="80">
        <f t="shared" si="16"/>
        <v>11.733789435605734</v>
      </c>
      <c r="BG36" s="81">
        <f t="shared" si="17"/>
        <v>42.69989675913736</v>
      </c>
      <c r="BH36" s="80">
        <f t="shared" si="57"/>
        <v>14.879128630205107</v>
      </c>
      <c r="BI36" s="81">
        <f t="shared" si="58"/>
        <v>-0.9365527487191806</v>
      </c>
      <c r="BJ36" s="81">
        <f t="shared" si="18"/>
        <v>17.806569965827595</v>
      </c>
      <c r="BK36" s="81">
        <f t="shared" si="19"/>
        <v>18.95186315861795</v>
      </c>
      <c r="BL36" s="81">
        <f t="shared" si="20"/>
        <v>4.381340380703022</v>
      </c>
      <c r="BM36" s="81">
        <f t="shared" si="59"/>
        <v>4.214673714036355</v>
      </c>
      <c r="BN36" s="81">
        <f t="shared" si="21"/>
        <v>5.661008905383873</v>
      </c>
      <c r="BO36" s="81">
        <f t="shared" si="22"/>
        <v>6.025636574183987</v>
      </c>
      <c r="BP36" s="80">
        <f t="shared" si="23"/>
        <v>0.2662105643942666</v>
      </c>
      <c r="BQ36" s="81">
        <f t="shared" si="24"/>
        <v>12.402647298574461</v>
      </c>
    </row>
    <row r="37" spans="1:69" s="81" customFormat="1" ht="30" customHeight="1">
      <c r="A37" s="117">
        <v>27</v>
      </c>
      <c r="B37" s="118">
        <f t="shared" si="60"/>
        <v>39718</v>
      </c>
      <c r="C37" s="179" t="str">
        <f t="shared" si="25"/>
        <v>Sabtu Pon</v>
      </c>
      <c r="D37" s="180"/>
      <c r="E37" s="119">
        <f t="shared" si="26"/>
        <v>0.17604166666666665</v>
      </c>
      <c r="F37" s="104">
        <f t="shared" si="27"/>
        <v>0.1829861111111111</v>
      </c>
      <c r="G37" s="104">
        <f t="shared" si="28"/>
        <v>0.23482623375205305</v>
      </c>
      <c r="H37" s="104">
        <f t="shared" si="29"/>
        <v>0.2517361111111111</v>
      </c>
      <c r="I37" s="104">
        <f t="shared" si="30"/>
        <v>0.4916666666666666</v>
      </c>
      <c r="J37" s="104">
        <f t="shared" si="31"/>
        <v>0.6201388888888888</v>
      </c>
      <c r="K37" s="105">
        <f t="shared" si="32"/>
        <v>0.7427083333333332</v>
      </c>
      <c r="L37" s="106">
        <f t="shared" si="33"/>
        <v>0.7902777777777776</v>
      </c>
      <c r="M37" s="106">
        <f t="shared" si="34"/>
        <v>0.9628472222222221</v>
      </c>
      <c r="N37" s="120">
        <f t="shared" si="35"/>
        <v>0.5143016815624205</v>
      </c>
      <c r="O37" s="108">
        <f t="shared" si="36"/>
        <v>23.10833333333333</v>
      </c>
      <c r="P37" s="97" t="s">
        <v>351</v>
      </c>
      <c r="Q37" s="148">
        <v>18</v>
      </c>
      <c r="S37" s="110">
        <f t="shared" si="61"/>
        <v>2454736.7083333335</v>
      </c>
      <c r="T37" s="87">
        <f t="shared" si="37"/>
        <v>0.08738421172713179</v>
      </c>
      <c r="U37" s="87">
        <f t="shared" si="38"/>
        <v>9.517681508790162</v>
      </c>
      <c r="V37" s="87">
        <f t="shared" si="39"/>
        <v>186.36534316445818</v>
      </c>
      <c r="W37" s="87">
        <f t="shared" si="40"/>
        <v>9.731327037196854</v>
      </c>
      <c r="X37" s="87">
        <f t="shared" si="41"/>
        <v>263.2777333908674</v>
      </c>
      <c r="Y37" s="87">
        <f t="shared" si="42"/>
        <v>-0.12214708259185486</v>
      </c>
      <c r="Z37" s="87">
        <f t="shared" si="43"/>
        <v>316.02705026693224</v>
      </c>
      <c r="AA37" s="87">
        <f t="shared" si="0"/>
        <v>-0.0033868292611501033</v>
      </c>
      <c r="AB37" s="87">
        <f t="shared" si="1"/>
        <v>-7.737388054608508E-05</v>
      </c>
      <c r="AC37" s="87">
        <f t="shared" si="2"/>
        <v>0.0018442518890740124</v>
      </c>
      <c r="AD37" s="87">
        <f t="shared" si="3"/>
        <v>0.00014848009148092577</v>
      </c>
      <c r="AE37" s="87">
        <f t="shared" si="44"/>
        <v>23.440147483127223</v>
      </c>
      <c r="AF37" s="87">
        <f t="shared" si="4"/>
        <v>-1.8980467497160052</v>
      </c>
      <c r="AG37" s="87">
        <f t="shared" si="45"/>
        <v>184.45814610048936</v>
      </c>
      <c r="AH37" s="87">
        <f t="shared" si="5"/>
        <v>-1.7719033213583983</v>
      </c>
      <c r="AI37" s="99">
        <f t="shared" si="46"/>
        <v>11.720073741563612</v>
      </c>
      <c r="AJ37" s="99">
        <f t="shared" si="6"/>
        <v>0.04303776339128047</v>
      </c>
      <c r="AK37" s="99">
        <f t="shared" si="47"/>
        <v>0.016747387339949803</v>
      </c>
      <c r="AL37" s="99">
        <f t="shared" si="48"/>
        <v>9.621360578556968E-10</v>
      </c>
      <c r="AM37" s="99">
        <f t="shared" si="49"/>
        <v>0.016747388302085862</v>
      </c>
      <c r="AN37" s="99">
        <f t="shared" si="7"/>
        <v>0.009484173693819138</v>
      </c>
      <c r="AO37" s="99">
        <f t="shared" si="8"/>
        <v>-0.03326450782935684</v>
      </c>
      <c r="AP37" s="99">
        <f t="shared" si="9"/>
        <v>-0.0027928715378143947</v>
      </c>
      <c r="AQ37" s="99">
        <f t="shared" si="10"/>
        <v>0.0003981432538403444</v>
      </c>
      <c r="AR37" s="99">
        <f t="shared" si="11"/>
        <v>8.151442719882114E-05</v>
      </c>
      <c r="AS37" s="99">
        <f t="shared" si="50"/>
        <v>0.03947615230432242</v>
      </c>
      <c r="AT37" s="99">
        <f t="shared" si="51"/>
        <v>0.15078779455544242</v>
      </c>
      <c r="AU37" s="100">
        <f t="shared" si="12"/>
        <v>4.091547913092727</v>
      </c>
      <c r="AV37" s="111">
        <f t="shared" si="52"/>
        <v>0</v>
      </c>
      <c r="AW37" s="100">
        <f t="shared" si="53"/>
        <v>184.09154791309274</v>
      </c>
      <c r="AX37" s="100">
        <f t="shared" si="54"/>
        <v>0</v>
      </c>
      <c r="AY37" s="100">
        <f t="shared" si="55"/>
        <v>184.09154791309274</v>
      </c>
      <c r="AZ37" s="100">
        <f t="shared" si="56"/>
        <v>0.15158635009102947</v>
      </c>
      <c r="BA37" s="81">
        <f t="shared" si="13"/>
        <v>0.2664697348478393</v>
      </c>
      <c r="BC37" s="81">
        <f t="shared" si="14"/>
        <v>-0.0033424522038093996</v>
      </c>
      <c r="BD37" s="81">
        <f t="shared" si="15"/>
        <v>0.9937382373797328</v>
      </c>
      <c r="BF37" s="80">
        <f t="shared" si="16"/>
        <v>11.728101094333446</v>
      </c>
      <c r="BG37" s="81">
        <f t="shared" si="17"/>
        <v>42.88073966149659</v>
      </c>
      <c r="BH37" s="80">
        <f t="shared" si="57"/>
        <v>14.86445424380623</v>
      </c>
      <c r="BI37" s="81">
        <f t="shared" si="58"/>
        <v>-0.9366298795461117</v>
      </c>
      <c r="BJ37" s="81">
        <f t="shared" si="18"/>
        <v>17.803705911950953</v>
      </c>
      <c r="BK37" s="81">
        <f t="shared" si="19"/>
        <v>18.949365146999888</v>
      </c>
      <c r="BL37" s="81">
        <f t="shared" si="20"/>
        <v>4.3723968326713125</v>
      </c>
      <c r="BM37" s="81">
        <f t="shared" si="59"/>
        <v>4.2057301660046456</v>
      </c>
      <c r="BN37" s="81">
        <f t="shared" si="21"/>
        <v>5.65249627671594</v>
      </c>
      <c r="BO37" s="81">
        <f t="shared" si="22"/>
        <v>6.0171898625662195</v>
      </c>
      <c r="BP37" s="80">
        <f t="shared" si="23"/>
        <v>0.2718989056665533</v>
      </c>
      <c r="BQ37" s="81">
        <f t="shared" si="24"/>
        <v>12.343240357498093</v>
      </c>
    </row>
    <row r="38" spans="1:69" s="81" customFormat="1" ht="30" customHeight="1">
      <c r="A38" s="117">
        <v>28</v>
      </c>
      <c r="B38" s="118">
        <f t="shared" si="60"/>
        <v>39719</v>
      </c>
      <c r="C38" s="179" t="str">
        <f t="shared" si="25"/>
        <v>Ahad Wage</v>
      </c>
      <c r="D38" s="180"/>
      <c r="E38" s="119">
        <f t="shared" si="26"/>
        <v>0.17569444444444443</v>
      </c>
      <c r="F38" s="104">
        <f t="shared" si="27"/>
        <v>0.18263888888888888</v>
      </c>
      <c r="G38" s="104">
        <f t="shared" si="28"/>
        <v>0.23447380023984135</v>
      </c>
      <c r="H38" s="104">
        <f t="shared" si="29"/>
        <v>0.2513888888888889</v>
      </c>
      <c r="I38" s="104">
        <f t="shared" si="30"/>
        <v>0.49131944444444436</v>
      </c>
      <c r="J38" s="104">
        <f t="shared" si="31"/>
        <v>0.6194444444444444</v>
      </c>
      <c r="K38" s="105">
        <f t="shared" si="32"/>
        <v>0.7427083333333332</v>
      </c>
      <c r="L38" s="106">
        <f t="shared" si="33"/>
        <v>0.7902777777777776</v>
      </c>
      <c r="M38" s="106">
        <f t="shared" si="34"/>
        <v>0.962673611111111</v>
      </c>
      <c r="N38" s="120">
        <f t="shared" si="35"/>
        <v>0.5118270499020197</v>
      </c>
      <c r="O38" s="108">
        <f t="shared" si="36"/>
        <v>23.104166666666664</v>
      </c>
      <c r="P38" s="97" t="s">
        <v>357</v>
      </c>
      <c r="Q38" s="148">
        <v>10</v>
      </c>
      <c r="S38" s="110">
        <f t="shared" si="61"/>
        <v>2454737.7083333335</v>
      </c>
      <c r="T38" s="87">
        <f t="shared" si="37"/>
        <v>0.08741159023500311</v>
      </c>
      <c r="U38" s="87">
        <f t="shared" si="38"/>
        <v>9.520419418123952</v>
      </c>
      <c r="V38" s="87">
        <f t="shared" si="39"/>
        <v>187.35099052462266</v>
      </c>
      <c r="W38" s="87">
        <f t="shared" si="40"/>
        <v>9.734064815757963</v>
      </c>
      <c r="X38" s="87">
        <f t="shared" si="41"/>
        <v>264.2633336728665</v>
      </c>
      <c r="Y38" s="87">
        <f t="shared" si="42"/>
        <v>-0.12229417636324433</v>
      </c>
      <c r="Z38" s="87">
        <f t="shared" si="43"/>
        <v>315.974096509232</v>
      </c>
      <c r="AA38" s="87">
        <f t="shared" si="0"/>
        <v>-0.0033900211971608866</v>
      </c>
      <c r="AB38" s="87">
        <f t="shared" si="1"/>
        <v>-8.910897641383339E-05</v>
      </c>
      <c r="AC38" s="87">
        <f t="shared" si="2"/>
        <v>0.0018426520328013623</v>
      </c>
      <c r="AD38" s="87">
        <f t="shared" si="3"/>
        <v>0.00014723831114208164</v>
      </c>
      <c r="AE38" s="87">
        <f t="shared" si="44"/>
        <v>23.440144285455933</v>
      </c>
      <c r="AF38" s="87">
        <f t="shared" si="4"/>
        <v>-1.902291634813885</v>
      </c>
      <c r="AG38" s="87">
        <f t="shared" si="45"/>
        <v>185.43953364852408</v>
      </c>
      <c r="AH38" s="87">
        <f t="shared" si="5"/>
        <v>-2.1610599124991565</v>
      </c>
      <c r="AI38" s="99">
        <f t="shared" si="46"/>
        <v>11.720072142727966</v>
      </c>
      <c r="AJ38" s="99">
        <f t="shared" si="6"/>
        <v>0.043037751314921</v>
      </c>
      <c r="AK38" s="99">
        <f t="shared" si="47"/>
        <v>0.016747386195528177</v>
      </c>
      <c r="AL38" s="99">
        <f t="shared" si="48"/>
        <v>9.627390495339235E-10</v>
      </c>
      <c r="AM38" s="99">
        <f t="shared" si="49"/>
        <v>0.016747387158267225</v>
      </c>
      <c r="AN38" s="99">
        <f t="shared" si="7"/>
        <v>0.010922610665009968</v>
      </c>
      <c r="AO38" s="99">
        <f t="shared" si="8"/>
        <v>-0.0333270260129808</v>
      </c>
      <c r="AP38" s="99">
        <f t="shared" si="9"/>
        <v>-0.0027747182938828515</v>
      </c>
      <c r="AQ38" s="99">
        <f t="shared" si="10"/>
        <v>0.00045469355137416886</v>
      </c>
      <c r="AR38" s="99">
        <f t="shared" si="11"/>
        <v>6.973723632962106E-05</v>
      </c>
      <c r="AS38" s="99">
        <f t="shared" si="50"/>
        <v>0.04095048759640413</v>
      </c>
      <c r="AT38" s="99">
        <f t="shared" si="51"/>
        <v>0.15641934054337073</v>
      </c>
      <c r="AU38" s="100">
        <f t="shared" si="12"/>
        <v>4.993012669471919</v>
      </c>
      <c r="AV38" s="111">
        <f t="shared" si="52"/>
        <v>0</v>
      </c>
      <c r="AW38" s="100">
        <f t="shared" si="53"/>
        <v>184.9930126694719</v>
      </c>
      <c r="AX38" s="100">
        <f t="shared" si="54"/>
        <v>0</v>
      </c>
      <c r="AY38" s="100">
        <f t="shared" si="55"/>
        <v>184.9930126694719</v>
      </c>
      <c r="AZ38" s="100">
        <f t="shared" si="56"/>
        <v>0.1571985236767167</v>
      </c>
      <c r="BA38" s="81">
        <f t="shared" si="13"/>
        <v>0.26654706703724895</v>
      </c>
      <c r="BC38" s="81">
        <f t="shared" si="14"/>
        <v>-0.004077176588210614</v>
      </c>
      <c r="BD38" s="81">
        <f t="shared" si="15"/>
        <v>0.993506517856871</v>
      </c>
      <c r="BF38" s="80">
        <f t="shared" si="16"/>
        <v>11.722469548345519</v>
      </c>
      <c r="BG38" s="81">
        <f t="shared" si="17"/>
        <v>43.06252786983138</v>
      </c>
      <c r="BH38" s="80">
        <f t="shared" si="57"/>
        <v>14.849618279061406</v>
      </c>
      <c r="BI38" s="81">
        <f t="shared" si="58"/>
        <v>-0.9367072117355213</v>
      </c>
      <c r="BJ38" s="81">
        <f t="shared" si="18"/>
        <v>17.800901224268177</v>
      </c>
      <c r="BK38" s="81">
        <f t="shared" si="19"/>
        <v>18.946982141449777</v>
      </c>
      <c r="BL38" s="81">
        <f t="shared" si="20"/>
        <v>4.363444765801435</v>
      </c>
      <c r="BM38" s="81">
        <f t="shared" si="59"/>
        <v>4.196778099134768</v>
      </c>
      <c r="BN38" s="81">
        <f t="shared" si="21"/>
        <v>5.644037872422859</v>
      </c>
      <c r="BO38" s="81">
        <f t="shared" si="22"/>
        <v>6.008814434508484</v>
      </c>
      <c r="BP38" s="80">
        <f t="shared" si="23"/>
        <v>0.2775304516544816</v>
      </c>
      <c r="BQ38" s="81">
        <f t="shared" si="24"/>
        <v>12.283849197648472</v>
      </c>
    </row>
    <row r="39" spans="1:69" s="81" customFormat="1" ht="30" customHeight="1">
      <c r="A39" s="117">
        <v>29</v>
      </c>
      <c r="B39" s="118">
        <f t="shared" si="60"/>
        <v>39720</v>
      </c>
      <c r="C39" s="179" t="str">
        <f>IF(A39="","",VLOOKUP(MOD(INT(S39),7),HrPs,2)&amp;VLOOKUP(MOD(INT(S39),5),HrPs,3))</f>
        <v>Senin Kliwon</v>
      </c>
      <c r="D39" s="180"/>
      <c r="E39" s="119">
        <f>IF(A39="","",CEILING(BM39/24,0.5/24/60)+$Q$34/24/60)</f>
        <v>0.1753472222222222</v>
      </c>
      <c r="F39" s="104">
        <f>IF(A39="","",CEILING(BL39/24,0.5/24/60)+$Q$34/24/60)</f>
        <v>0.18229166666666663</v>
      </c>
      <c r="G39" s="104">
        <f>IF(A39="","",BN39/24-$Q$34/24/60)</f>
        <v>0.2341238826875055</v>
      </c>
      <c r="H39" s="104">
        <f>IF(A39="","",CEILING(BO39/24,0.5/24/60)+$Q$34/24/60)</f>
        <v>0.2510416666666666</v>
      </c>
      <c r="I39" s="104">
        <f>IF(A39="","",CEILING(BF39/24,0.5/24/60)+$Q$35/24/60)</f>
        <v>0.49131944444444436</v>
      </c>
      <c r="J39" s="104">
        <f>IF(A39="","",CEILING(BH39/24,0.5/24/60)+$Q$34/24/60)</f>
        <v>0.6190972222222222</v>
      </c>
      <c r="K39" s="105">
        <f>IF(A39="","",CEILING(BJ39/24,0.5/24/60)+$Q$34/24/60)</f>
        <v>0.742361111111111</v>
      </c>
      <c r="L39" s="106">
        <f>IF(A39="","",CEILING(BK39/24,0.5/24/60)+$Q$34/24/60)</f>
        <v>0.7902777777777776</v>
      </c>
      <c r="M39" s="106">
        <f>IF(A39="","",O39/24)</f>
        <v>0.9623263888888888</v>
      </c>
      <c r="N39" s="120">
        <f>IF(A39="","",BQ39/24)</f>
        <v>0.5093532160303766</v>
      </c>
      <c r="O39" s="108">
        <f t="shared" si="36"/>
        <v>23.09583333333333</v>
      </c>
      <c r="P39" s="149" t="s">
        <v>352</v>
      </c>
      <c r="Q39" s="148">
        <v>20</v>
      </c>
      <c r="S39" s="110">
        <f t="shared" si="61"/>
        <v>2454738.7083333335</v>
      </c>
      <c r="T39" s="87">
        <f t="shared" si="37"/>
        <v>0.08743896874287443</v>
      </c>
      <c r="U39" s="87">
        <f t="shared" si="38"/>
        <v>9.52315732745774</v>
      </c>
      <c r="V39" s="87">
        <f t="shared" si="39"/>
        <v>188.3366378847865</v>
      </c>
      <c r="W39" s="87">
        <f t="shared" si="40"/>
        <v>9.73680259431907</v>
      </c>
      <c r="X39" s="87">
        <f t="shared" si="41"/>
        <v>265.24893395486504</v>
      </c>
      <c r="Y39" s="87">
        <f t="shared" si="42"/>
        <v>-0.1224412701346338</v>
      </c>
      <c r="Z39" s="87">
        <f t="shared" si="43"/>
        <v>315.9211427515318</v>
      </c>
      <c r="AA39" s="87">
        <f t="shared" si="0"/>
        <v>-0.0033932100909418238</v>
      </c>
      <c r="AB39" s="87">
        <f t="shared" si="1"/>
        <v>-0.00010073860045527006</v>
      </c>
      <c r="AC39" s="87">
        <f t="shared" si="2"/>
        <v>0.0018410506047541653</v>
      </c>
      <c r="AD39" s="87">
        <f t="shared" si="3"/>
        <v>0.00014582225550345296</v>
      </c>
      <c r="AE39" s="87">
        <f t="shared" si="44"/>
        <v>23.44014091193756</v>
      </c>
      <c r="AF39" s="87">
        <f t="shared" si="4"/>
        <v>-1.9059777733332794</v>
      </c>
      <c r="AG39" s="87">
        <f t="shared" si="45"/>
        <v>186.42148005165072</v>
      </c>
      <c r="AH39" s="87">
        <f t="shared" si="5"/>
        <v>-2.549902804251052</v>
      </c>
      <c r="AI39" s="99">
        <f t="shared" si="46"/>
        <v>11.72007045596878</v>
      </c>
      <c r="AJ39" s="99">
        <f t="shared" si="6"/>
        <v>0.04303773857445757</v>
      </c>
      <c r="AK39" s="99">
        <f t="shared" si="47"/>
        <v>0.016747385051106546</v>
      </c>
      <c r="AL39" s="99">
        <f t="shared" si="48"/>
        <v>9.63342230106989E-10</v>
      </c>
      <c r="AM39" s="99">
        <f t="shared" si="49"/>
        <v>0.016747386014448775</v>
      </c>
      <c r="AN39" s="99">
        <f t="shared" si="7"/>
        <v>0.012348118340745506</v>
      </c>
      <c r="AO39" s="99">
        <f t="shared" si="8"/>
        <v>-0.033379682705871556</v>
      </c>
      <c r="AP39" s="99">
        <f t="shared" si="9"/>
        <v>-0.0027523736829387223</v>
      </c>
      <c r="AQ39" s="99">
        <f t="shared" si="10"/>
        <v>0.0005090916569572809</v>
      </c>
      <c r="AR39" s="99">
        <f t="shared" si="11"/>
        <v>5.787751366939054E-05</v>
      </c>
      <c r="AS39" s="99">
        <f t="shared" si="50"/>
        <v>0.04240845819305167</v>
      </c>
      <c r="AT39" s="99">
        <f t="shared" si="51"/>
        <v>0.16198837799920943</v>
      </c>
      <c r="AU39" s="100">
        <f t="shared" si="12"/>
        <v>5.895453113096039</v>
      </c>
      <c r="AV39" s="111">
        <f t="shared" si="52"/>
        <v>0</v>
      </c>
      <c r="AW39" s="100">
        <f t="shared" si="53"/>
        <v>185.89545311309604</v>
      </c>
      <c r="AX39" s="100">
        <f t="shared" si="54"/>
        <v>0</v>
      </c>
      <c r="AY39" s="100">
        <f t="shared" si="55"/>
        <v>185.89545311309604</v>
      </c>
      <c r="AZ39" s="100">
        <f t="shared" si="56"/>
        <v>0.16274565144603154</v>
      </c>
      <c r="BA39" s="81">
        <f t="shared" si="13"/>
        <v>0.2666245779983266</v>
      </c>
      <c r="BC39" s="81">
        <f t="shared" si="14"/>
        <v>-0.004811684962077832</v>
      </c>
      <c r="BD39" s="81">
        <f t="shared" si="15"/>
        <v>0.9932292081267878</v>
      </c>
      <c r="BF39" s="80">
        <f t="shared" si="16"/>
        <v>11.71690051088968</v>
      </c>
      <c r="BG39" s="81">
        <f t="shared" si="17"/>
        <v>43.24523639199144</v>
      </c>
      <c r="BH39" s="80">
        <f t="shared" si="57"/>
        <v>14.834625321031464</v>
      </c>
      <c r="BI39" s="81">
        <f t="shared" si="58"/>
        <v>-0.936784722696599</v>
      </c>
      <c r="BJ39" s="81">
        <f t="shared" si="18"/>
        <v>17.79816117061256</v>
      </c>
      <c r="BK39" s="81">
        <f t="shared" si="19"/>
        <v>18.944719319555794</v>
      </c>
      <c r="BL39" s="81">
        <f t="shared" si="20"/>
        <v>4.354490435563029</v>
      </c>
      <c r="BM39" s="81">
        <f t="shared" si="59"/>
        <v>4.187823768896362</v>
      </c>
      <c r="BN39" s="81">
        <f t="shared" si="21"/>
        <v>5.635639851166799</v>
      </c>
      <c r="BO39" s="81">
        <f t="shared" si="22"/>
        <v>6.000516410847584</v>
      </c>
      <c r="BP39" s="80">
        <f t="shared" si="23"/>
        <v>0.2830994891103203</v>
      </c>
      <c r="BQ39" s="81">
        <f t="shared" si="24"/>
        <v>12.22447718472904</v>
      </c>
    </row>
    <row r="40" spans="1:69" s="81" customFormat="1" ht="30" customHeight="1">
      <c r="A40" s="117">
        <f>IF((B39+1)&gt;Irtifak!M219-1,"",A39+1)</f>
        <v>30</v>
      </c>
      <c r="B40" s="118">
        <f>IF((B39+1)&gt;Irtifak!M219-1,"",B39+1)</f>
        <v>39721</v>
      </c>
      <c r="C40" s="179" t="str">
        <f>IF(A40="","",VLOOKUP(MOD(INT(S40),7),HrPs,2)&amp;VLOOKUP(MOD(INT(S40),5),HrPs,3))</f>
        <v>Selasa Legi</v>
      </c>
      <c r="D40" s="180"/>
      <c r="E40" s="119">
        <f>IF(A40="","",CEILING(BM40/24,0.5/24/60)+$Q$34/24/60)</f>
        <v>0.175</v>
      </c>
      <c r="F40" s="104">
        <f>IF(A40="","",CEILING(BL40/24,0.5/24/60)+$Q$34/24/60)</f>
        <v>0.1819444444444444</v>
      </c>
      <c r="G40" s="104">
        <f>IF(A40="","",BN40/24-$Q$34/24/60)</f>
        <v>0.23377673839198074</v>
      </c>
      <c r="H40" s="104">
        <f>IF(A40="","",CEILING(BO40/24,0.5/24/60)+$Q$34/24/60)</f>
        <v>0.25069444444444444</v>
      </c>
      <c r="I40" s="104">
        <f>IF(A40="","",CEILING(BF40/24,0.5/24/60)+$Q$35/24/60)</f>
        <v>0.49097222222222214</v>
      </c>
      <c r="J40" s="104">
        <f>IF(A40="","",CEILING(BH40/24,0.5/24/60)+$Q$34/24/60)</f>
        <v>0.6184027777777777</v>
      </c>
      <c r="K40" s="105">
        <f>IF(A40="","",CEILING(BJ40/24,0.5/24/60)+$Q$34/24/60)</f>
        <v>0.742361111111111</v>
      </c>
      <c r="L40" s="106">
        <f>IF(A40="","",CEILING(BK40/24,0.5/24/60)+$Q$34/24/60)</f>
        <v>0.7902777777777776</v>
      </c>
      <c r="M40" s="106">
        <f>IF(A40="","",O40/24)</f>
        <v>0.9621527777777777</v>
      </c>
      <c r="N40" s="120">
        <f>IF(A40="","",BQ40/24)</f>
        <v>0.5068803228431703</v>
      </c>
      <c r="O40" s="108">
        <f t="shared" si="36"/>
        <v>23.091666666666665</v>
      </c>
      <c r="P40" s="149" t="s">
        <v>358</v>
      </c>
      <c r="Q40" s="148">
        <v>1</v>
      </c>
      <c r="S40" s="110">
        <f t="shared" si="61"/>
        <v>2454739.7083333335</v>
      </c>
      <c r="T40" s="87">
        <f t="shared" si="37"/>
        <v>0.08746634725074576</v>
      </c>
      <c r="U40" s="87">
        <f t="shared" si="38"/>
        <v>9.52589523679153</v>
      </c>
      <c r="V40" s="87">
        <f t="shared" si="39"/>
        <v>189.32228524495102</v>
      </c>
      <c r="W40" s="87">
        <f t="shared" si="40"/>
        <v>9.739540372880176</v>
      </c>
      <c r="X40" s="87">
        <f t="shared" si="41"/>
        <v>266.2345342368635</v>
      </c>
      <c r="Y40" s="87">
        <f t="shared" si="42"/>
        <v>-0.12258836390602326</v>
      </c>
      <c r="Z40" s="87">
        <f t="shared" si="43"/>
        <v>315.8681889938316</v>
      </c>
      <c r="AA40" s="87">
        <f t="shared" si="0"/>
        <v>-0.003396395939760066</v>
      </c>
      <c r="AB40" s="87">
        <f t="shared" si="1"/>
        <v>-0.00011224898752871227</v>
      </c>
      <c r="AC40" s="87">
        <f t="shared" si="2"/>
        <v>0.001839447606181975</v>
      </c>
      <c r="AD40" s="87">
        <f t="shared" si="3"/>
        <v>0.00014423360064729548</v>
      </c>
      <c r="AE40" s="87">
        <f t="shared" si="44"/>
        <v>23.440137364249455</v>
      </c>
      <c r="AF40" s="87">
        <f t="shared" si="4"/>
        <v>-1.9091034821209925</v>
      </c>
      <c r="AG40" s="87">
        <f t="shared" si="45"/>
        <v>187.4039870067916</v>
      </c>
      <c r="AH40" s="87">
        <f t="shared" si="5"/>
        <v>-2.9383348704317855</v>
      </c>
      <c r="AI40" s="99">
        <f t="shared" si="46"/>
        <v>11.720068682124728</v>
      </c>
      <c r="AJ40" s="99">
        <f t="shared" si="6"/>
        <v>0.04303772517622517</v>
      </c>
      <c r="AK40" s="99">
        <f t="shared" si="47"/>
        <v>0.016747383906684916</v>
      </c>
      <c r="AL40" s="99">
        <f t="shared" si="48"/>
        <v>9.639455995748929E-10</v>
      </c>
      <c r="AM40" s="99">
        <f t="shared" si="49"/>
        <v>0.016747384870630516</v>
      </c>
      <c r="AN40" s="99">
        <f t="shared" si="7"/>
        <v>0.013759009395295002</v>
      </c>
      <c r="AO40" s="99">
        <f t="shared" si="8"/>
        <v>-0.03342246232823676</v>
      </c>
      <c r="AP40" s="99">
        <f t="shared" si="9"/>
        <v>-0.0027258762375124658</v>
      </c>
      <c r="AQ40" s="99">
        <f t="shared" si="10"/>
        <v>0.0005610800962839181</v>
      </c>
      <c r="AR40" s="99">
        <f t="shared" si="11"/>
        <v>4.594929539067933E-05</v>
      </c>
      <c r="AS40" s="99">
        <f t="shared" si="50"/>
        <v>0.0438485660943447</v>
      </c>
      <c r="AT40" s="99">
        <f t="shared" si="51"/>
        <v>0.16748918498474905</v>
      </c>
      <c r="AU40" s="100">
        <f t="shared" si="12"/>
        <v>6.7989544575208045</v>
      </c>
      <c r="AV40" s="111">
        <f t="shared" si="52"/>
        <v>0</v>
      </c>
      <c r="AW40" s="100">
        <f t="shared" si="53"/>
        <v>186.7989544575208</v>
      </c>
      <c r="AX40" s="100">
        <f t="shared" si="54"/>
        <v>0</v>
      </c>
      <c r="AY40" s="100">
        <f t="shared" si="55"/>
        <v>186.7989544575208</v>
      </c>
      <c r="AZ40" s="100">
        <f t="shared" si="56"/>
        <v>0.1682220524953474</v>
      </c>
      <c r="BA40" s="81">
        <f t="shared" si="13"/>
        <v>0.2667022450482964</v>
      </c>
      <c r="BC40" s="81">
        <f t="shared" si="14"/>
        <v>-0.00554586069946257</v>
      </c>
      <c r="BD40" s="81">
        <f t="shared" si="15"/>
        <v>0.9929065180876914</v>
      </c>
      <c r="BF40" s="80">
        <f t="shared" si="16"/>
        <v>11.71139970390414</v>
      </c>
      <c r="BG40" s="81">
        <f t="shared" si="17"/>
        <v>43.42883922270495</v>
      </c>
      <c r="BH40" s="80">
        <f t="shared" si="57"/>
        <v>14.819480086969588</v>
      </c>
      <c r="BI40" s="81">
        <f t="shared" si="58"/>
        <v>-0.9368623897465688</v>
      </c>
      <c r="BJ40" s="81">
        <f t="shared" si="18"/>
        <v>17.795491019734076</v>
      </c>
      <c r="BK40" s="81">
        <f t="shared" si="19"/>
        <v>18.942581817409923</v>
      </c>
      <c r="BL40" s="81">
        <f t="shared" si="20"/>
        <v>4.345540161490824</v>
      </c>
      <c r="BM40" s="81">
        <f t="shared" si="59"/>
        <v>4.178873494824157</v>
      </c>
      <c r="BN40" s="81">
        <f t="shared" si="21"/>
        <v>5.627308388074204</v>
      </c>
      <c r="BO40" s="81">
        <f t="shared" si="22"/>
        <v>5.9923019157441395</v>
      </c>
      <c r="BP40" s="80">
        <f t="shared" si="23"/>
        <v>0.2886002960958599</v>
      </c>
      <c r="BQ40" s="81">
        <f t="shared" si="24"/>
        <v>12.165127748236088</v>
      </c>
    </row>
    <row r="41" spans="1:68" s="81" customFormat="1" ht="30" customHeight="1" thickBot="1">
      <c r="A41" s="150"/>
      <c r="B41" s="151"/>
      <c r="C41" s="216"/>
      <c r="D41" s="217"/>
      <c r="E41" s="152"/>
      <c r="F41" s="153"/>
      <c r="G41" s="153"/>
      <c r="H41" s="153"/>
      <c r="I41" s="153"/>
      <c r="J41" s="153"/>
      <c r="K41" s="154"/>
      <c r="L41" s="155"/>
      <c r="M41" s="155"/>
      <c r="N41" s="156"/>
      <c r="O41" s="108">
        <f t="shared" si="36"/>
        <v>12</v>
      </c>
      <c r="P41" s="157" t="s">
        <v>353</v>
      </c>
      <c r="Q41" s="158">
        <v>4.5</v>
      </c>
      <c r="S41" s="110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100"/>
      <c r="AV41" s="111"/>
      <c r="AW41" s="100"/>
      <c r="AX41" s="100"/>
      <c r="AY41" s="100"/>
      <c r="AZ41" s="100"/>
      <c r="BF41" s="80"/>
      <c r="BH41" s="80"/>
      <c r="BP41" s="80"/>
    </row>
    <row r="42" spans="5:15" s="81" customFormat="1" ht="18" customHeight="1" thickTop="1">
      <c r="E42" s="159"/>
      <c r="F42" s="160"/>
      <c r="L42" s="142"/>
      <c r="M42" s="142"/>
      <c r="N42" s="142" t="s">
        <v>92</v>
      </c>
      <c r="O42" s="80"/>
    </row>
    <row r="43" spans="1:15" s="81" customFormat="1" ht="15">
      <c r="A43" s="161" t="s">
        <v>82</v>
      </c>
      <c r="O43" s="80"/>
    </row>
    <row r="44" spans="1:15" s="81" customFormat="1" ht="15">
      <c r="A44" s="162"/>
      <c r="G44" s="163"/>
      <c r="O44" s="80"/>
    </row>
    <row r="45" spans="1:15" s="81" customFormat="1" ht="16.5" customHeight="1">
      <c r="A45" s="220" t="str">
        <f>"A. Ijtimak akhir bulan "&amp;Irtifak!C5&amp;" "&amp;Irtifak!C3&amp;" terjadi pada hari "&amp;Irtifak!E78&amp;" "&amp;Irtifak!F78&amp;" Tgl. "&amp;Irtifak!G72&amp;Irtifak!H72&amp;Irtifak!I72&amp;"  Jam "&amp;Irtifak!E60&amp;":"&amp;Irtifak!F60&amp;":"&amp;LEFT(Irtifak!G60,2)&amp;"  LT.  Tinggi hilal pada sa'at Maghrib  "&amp;Irtifak!C222&amp;Irtifak!C223</f>
        <v>A. Ijtimak akhir bulan SYA'BAN 1429 terjadi pada hari Ahad Legi Tgl. 31 Agustus 2008  Jam 2:59:27  LT.  Tinggi hilal pada sa'at Maghrib  5°  28'  47.0" dr. hilal kemungkinan bisa dirukyat jadi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80"/>
    </row>
    <row r="46" spans="1:15" s="81" customFormat="1" ht="16.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80"/>
    </row>
    <row r="47" spans="1:15" s="81" customFormat="1" ht="19.5" customHeight="1">
      <c r="A47" s="213" t="str">
        <f>"1 "&amp;Irtifak!C213&amp;" "&amp;Irtifak!E213&amp;" jatuh pada hari "&amp;VLOOKUP(MOD(INT(Irtifak!C219),7),HrPs,4)&amp;VLOOKUP(MOD(INT(Irtifak!C219),5),HrPs,5)&amp;" "&amp;Irtifak!E220&amp;" (menunggu sidang itsbat) Pemerintah R.I.)"</f>
        <v>1 ROMADLON 1429 jatuh pada hari Senin Pahing 1 September 2008 (menunggu sidang itsbat) Pemerintah R.I.)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80"/>
    </row>
    <row r="48" spans="3:15" s="81" customFormat="1" ht="15.75" customHeight="1">
      <c r="C48" s="164"/>
      <c r="D48" s="164"/>
      <c r="E48" s="165"/>
      <c r="F48" s="165"/>
      <c r="G48" s="166"/>
      <c r="H48" s="166"/>
      <c r="I48" s="166"/>
      <c r="J48" s="167"/>
      <c r="K48" s="167"/>
      <c r="L48" s="167"/>
      <c r="M48" s="167"/>
      <c r="N48" s="167"/>
      <c r="O48" s="80"/>
    </row>
    <row r="49" spans="1:15" s="81" customFormat="1" ht="15.75" customHeight="1">
      <c r="A49" s="220" t="str">
        <f>"B. Ijtimak akhir bulan "&amp;Irtifak!M5&amp;" "&amp;Irtifak!M3&amp;" terjadi pada hari "&amp;Irtifak!O78&amp;" "&amp;Irtifak!P78&amp;" Tgl. "&amp;Irtifak!Q72&amp;Irtifak!R72&amp;Irtifak!S72&amp;"  Jam "&amp;Irtifak!O60&amp;":"&amp;Irtifak!P60&amp;":"&amp;LEFT(Irtifak!Q60,2)&amp;"  LT.  Tinggi hilal pada sa'at Maghrib  "&amp;Irtifak!M222&amp;Irtifak!M223</f>
        <v>B. Ijtimak akhir bulan ROMADLON 1429 terjadi pada hari Senin Kliwon Tgl. 29 September 2008  Jam 15:13:23  LT.  Tinggi hilal pada sa'at Maghrib  -1°  47'  33" dr. hilal tidak mungkin untuk dirukyat jadi bulan Romadlon istikmal 30 hari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80"/>
    </row>
    <row r="50" spans="1:15" s="81" customFormat="1" ht="15.7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80"/>
    </row>
    <row r="51" spans="1:15" s="81" customFormat="1" ht="19.5" customHeight="1">
      <c r="A51" s="213" t="str">
        <f>"1 "&amp;Irtifak!M213&amp;" "&amp;Irtifak!O213&amp;" jatuh pada hari "&amp;VLOOKUP(MOD(INT(Irtifak!M219),7),HrPs,4)&amp;VLOOKUP(MOD(INT(Irtifak!M219),5),HrPs,5)&amp;" "&amp;Irtifak!O220&amp;" (menunggu sidang itsbat Pemerintah R.I.)"</f>
        <v>1 SYAWWAL 1429 jatuh pada hari Rabu Pahing 1 Oktober 2008 (menunggu sidang itsbat Pemerintah R.I.)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80"/>
    </row>
    <row r="52" s="81" customFormat="1" ht="12.75">
      <c r="O52" s="80"/>
    </row>
    <row r="53" spans="5:15" s="81" customFormat="1" ht="12.75">
      <c r="E53" s="168"/>
      <c r="O53" s="80"/>
    </row>
    <row r="54" spans="5:15" s="81" customFormat="1" ht="12.75">
      <c r="E54" s="168"/>
      <c r="O54" s="80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</sheetData>
  <sheetProtection password="C15C" sheet="1" objects="1" scenarios="1"/>
  <mergeCells count="59">
    <mergeCell ref="C29:D29"/>
    <mergeCell ref="C30:D30"/>
    <mergeCell ref="C31:D31"/>
    <mergeCell ref="A45:N46"/>
    <mergeCell ref="A47:N47"/>
    <mergeCell ref="A49:N50"/>
    <mergeCell ref="C34:D34"/>
    <mergeCell ref="C35:D35"/>
    <mergeCell ref="C36:D36"/>
    <mergeCell ref="A51:N51"/>
    <mergeCell ref="A7:N7"/>
    <mergeCell ref="C40:D40"/>
    <mergeCell ref="C41:D41"/>
    <mergeCell ref="C39:D39"/>
    <mergeCell ref="C21:D21"/>
    <mergeCell ref="C22:D22"/>
    <mergeCell ref="C23:D23"/>
    <mergeCell ref="C24:D24"/>
    <mergeCell ref="C17:D17"/>
    <mergeCell ref="F2:N2"/>
    <mergeCell ref="A6:N6"/>
    <mergeCell ref="C37:D37"/>
    <mergeCell ref="C38:D38"/>
    <mergeCell ref="C33:D33"/>
    <mergeCell ref="C32:D32"/>
    <mergeCell ref="C25:D25"/>
    <mergeCell ref="C26:D26"/>
    <mergeCell ref="C27:D27"/>
    <mergeCell ref="C28:D28"/>
    <mergeCell ref="A1:B1"/>
    <mergeCell ref="A2:B2"/>
    <mergeCell ref="A3:B3"/>
    <mergeCell ref="C1:E1"/>
    <mergeCell ref="C2:E2"/>
    <mergeCell ref="C3:E3"/>
    <mergeCell ref="C18:D18"/>
    <mergeCell ref="C19:D19"/>
    <mergeCell ref="C20:D20"/>
    <mergeCell ref="L9:L10"/>
    <mergeCell ref="C14:D14"/>
    <mergeCell ref="C15:D15"/>
    <mergeCell ref="C16:D16"/>
    <mergeCell ref="I9:I10"/>
    <mergeCell ref="C11:D11"/>
    <mergeCell ref="C12:D12"/>
    <mergeCell ref="C13:D13"/>
    <mergeCell ref="G9:G10"/>
    <mergeCell ref="H9:H10"/>
    <mergeCell ref="A9:A10"/>
    <mergeCell ref="C9:D9"/>
    <mergeCell ref="E9:E10"/>
    <mergeCell ref="A4:N4"/>
    <mergeCell ref="A5:N5"/>
    <mergeCell ref="A8:N8"/>
    <mergeCell ref="J9:J10"/>
    <mergeCell ref="C10:D10"/>
    <mergeCell ref="K9:K10"/>
    <mergeCell ref="F9:F10"/>
    <mergeCell ref="M9:M10"/>
  </mergeCells>
  <dataValidations count="1">
    <dataValidation type="list" allowBlank="1" showInputMessage="1" showErrorMessage="1" sqref="C2:E2">
      <formula1>kota</formula1>
    </dataValidation>
  </dataValidations>
  <printOptions/>
  <pageMargins left="0.52" right="0.33" top="0.52" bottom="0.46" header="0.5118110236220472" footer="0.5118110236220472"/>
  <pageSetup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S223"/>
  <sheetViews>
    <sheetView workbookViewId="0" topLeftCell="A1">
      <selection activeCell="I5" sqref="I5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3" width="18.7109375" style="7" customWidth="1"/>
    <col min="4" max="4" width="3.28125" style="7" customWidth="1"/>
    <col min="5" max="6" width="5.7109375" style="7" customWidth="1"/>
    <col min="7" max="7" width="8.7109375" style="7" customWidth="1"/>
    <col min="8" max="8" width="9.140625" style="7" customWidth="1"/>
    <col min="9" max="9" width="12.00390625" style="7" customWidth="1"/>
    <col min="10" max="10" width="6.140625" style="7" customWidth="1"/>
    <col min="11" max="11" width="4.7109375" style="7" customWidth="1"/>
    <col min="12" max="13" width="15.7109375" style="7" customWidth="1"/>
    <col min="14" max="14" width="4.140625" style="7" customWidth="1"/>
    <col min="15" max="15" width="8.7109375" style="7" customWidth="1"/>
    <col min="16" max="17" width="5.7109375" style="7" customWidth="1"/>
    <col min="18" max="16384" width="9.140625" style="7" customWidth="1"/>
  </cols>
  <sheetData>
    <row r="1" spans="2:10" ht="12.75">
      <c r="B1" s="5" t="s">
        <v>135</v>
      </c>
      <c r="C1" s="6"/>
      <c r="D1" s="6"/>
      <c r="E1" s="6"/>
      <c r="F1" s="6"/>
      <c r="G1" s="6"/>
      <c r="H1" s="6"/>
      <c r="I1" s="6"/>
      <c r="J1" s="6"/>
    </row>
    <row r="2" spans="2:13" ht="12.75">
      <c r="B2" s="6"/>
      <c r="C2" s="6"/>
      <c r="D2" s="6"/>
      <c r="E2" s="6"/>
      <c r="F2" s="6"/>
      <c r="G2" s="6"/>
      <c r="H2" s="6"/>
      <c r="I2" s="6"/>
      <c r="J2" s="6"/>
      <c r="L2" s="8"/>
      <c r="M2" s="8"/>
    </row>
    <row r="3" spans="2:13" ht="12.75">
      <c r="B3" s="9" t="s">
        <v>136</v>
      </c>
      <c r="C3" s="5">
        <f>Jadwal!C1</f>
        <v>1429</v>
      </c>
      <c r="D3" s="6"/>
      <c r="E3" s="6" t="s">
        <v>132</v>
      </c>
      <c r="F3" s="5" t="str">
        <f>Jadwal!C2</f>
        <v>JAKARTA</v>
      </c>
      <c r="G3" s="5"/>
      <c r="H3" s="5"/>
      <c r="I3" s="6"/>
      <c r="J3" s="6"/>
      <c r="L3" s="9" t="s">
        <v>136</v>
      </c>
      <c r="M3" s="5">
        <f>C3</f>
        <v>1429</v>
      </c>
    </row>
    <row r="4" spans="2:13" ht="12.75">
      <c r="B4" s="9" t="s">
        <v>138</v>
      </c>
      <c r="C4" s="5">
        <v>8</v>
      </c>
      <c r="D4" s="6"/>
      <c r="E4" s="6" t="s">
        <v>342</v>
      </c>
      <c r="F4" s="11">
        <f>Jadwal!T4</f>
        <v>106</v>
      </c>
      <c r="G4" s="11">
        <f>Jadwal!U4</f>
        <v>49</v>
      </c>
      <c r="H4" s="11">
        <f>Jadwal!V4</f>
        <v>0</v>
      </c>
      <c r="I4" s="12">
        <f>F4+G4/60+H4/3600</f>
        <v>106.81666666666666</v>
      </c>
      <c r="J4" s="12"/>
      <c r="L4" s="9" t="s">
        <v>138</v>
      </c>
      <c r="M4" s="5">
        <f>C4+1</f>
        <v>9</v>
      </c>
    </row>
    <row r="5" spans="2:13" ht="12.75">
      <c r="B5" s="5"/>
      <c r="C5" s="14" t="str">
        <f>VLOOKUP(C4,NamaBulanH,4)</f>
        <v>SYA'BAN</v>
      </c>
      <c r="D5" s="6"/>
      <c r="E5" s="6" t="s">
        <v>343</v>
      </c>
      <c r="F5" s="11">
        <f>Jadwal!T3</f>
        <v>-6</v>
      </c>
      <c r="G5" s="11">
        <f>Jadwal!U3</f>
        <v>-10</v>
      </c>
      <c r="H5" s="11">
        <f>Jadwal!V3</f>
        <v>0</v>
      </c>
      <c r="I5" s="12">
        <f>F5+G5/60+H5/3600</f>
        <v>-6.166666666666667</v>
      </c>
      <c r="J5" s="12"/>
      <c r="L5" s="5"/>
      <c r="M5" s="14" t="str">
        <f>VLOOKUP(M4,NamaBulanH,4)</f>
        <v>ROMADLON</v>
      </c>
    </row>
    <row r="6" spans="2:13" ht="12.75">
      <c r="B6" s="6"/>
      <c r="C6" s="6"/>
      <c r="D6" s="6"/>
      <c r="E6" s="6" t="s">
        <v>349</v>
      </c>
      <c r="F6" s="11">
        <f>Jadwal!Q32</f>
        <v>7</v>
      </c>
      <c r="G6" s="15" t="s">
        <v>140</v>
      </c>
      <c r="H6" s="11">
        <f>Jadwal!Q22</f>
        <v>10</v>
      </c>
      <c r="I6" s="12">
        <f>F6*15</f>
        <v>105</v>
      </c>
      <c r="J6" s="6"/>
      <c r="L6" s="6"/>
      <c r="M6" s="6"/>
    </row>
    <row r="7" spans="2:13" ht="12.75">
      <c r="B7" s="16" t="s">
        <v>142</v>
      </c>
      <c r="C7" s="16">
        <f>TRUNC((C3-1)*354.3670139)+ROUND((C4/2)*59,0)</f>
        <v>506272</v>
      </c>
      <c r="D7" s="6"/>
      <c r="E7" s="6"/>
      <c r="F7" s="6"/>
      <c r="G7" s="6"/>
      <c r="H7" s="6"/>
      <c r="I7" s="6"/>
      <c r="J7" s="6"/>
      <c r="L7" s="16" t="s">
        <v>142</v>
      </c>
      <c r="M7" s="16">
        <f>TRUNC((M3-1)*354.3670139)+ROUND((M4/2)*59,0)</f>
        <v>506302</v>
      </c>
    </row>
    <row r="8" spans="2:13" ht="12.75">
      <c r="B8" s="17" t="s">
        <v>144</v>
      </c>
      <c r="C8" s="18">
        <f>C7+227028-693609</f>
        <v>39691</v>
      </c>
      <c r="D8" s="6"/>
      <c r="E8" s="6"/>
      <c r="F8" s="6"/>
      <c r="I8" s="6"/>
      <c r="J8" s="6"/>
      <c r="L8" s="17" t="s">
        <v>144</v>
      </c>
      <c r="M8" s="53">
        <f>M7+227028-693609</f>
        <v>39721</v>
      </c>
    </row>
    <row r="9" spans="2:13" ht="12.75">
      <c r="B9" s="6"/>
      <c r="C9" s="19"/>
      <c r="D9" s="6"/>
      <c r="E9" s="6"/>
      <c r="F9" s="6"/>
      <c r="G9" s="6"/>
      <c r="H9" s="6"/>
      <c r="I9" s="6"/>
      <c r="J9" s="6"/>
      <c r="L9" s="6"/>
      <c r="M9" s="19"/>
    </row>
    <row r="10" spans="2:19" ht="12.75">
      <c r="B10" s="20" t="s">
        <v>136</v>
      </c>
      <c r="C10" s="21">
        <f>YEAR(C8)</f>
        <v>2008</v>
      </c>
      <c r="E10" s="22">
        <v>0</v>
      </c>
      <c r="F10" s="23" t="s">
        <v>366</v>
      </c>
      <c r="G10" s="23" t="s">
        <v>146</v>
      </c>
      <c r="H10" s="24" t="s">
        <v>147</v>
      </c>
      <c r="I10" s="6" t="s">
        <v>148</v>
      </c>
      <c r="J10" s="6">
        <v>2</v>
      </c>
      <c r="L10" s="20" t="s">
        <v>136</v>
      </c>
      <c r="M10" s="21">
        <f>YEAR(M8)</f>
        <v>2008</v>
      </c>
      <c r="O10" s="22">
        <v>0</v>
      </c>
      <c r="P10" s="23" t="s">
        <v>366</v>
      </c>
      <c r="Q10" s="23" t="s">
        <v>146</v>
      </c>
      <c r="R10" s="24" t="s">
        <v>147</v>
      </c>
      <c r="S10" s="6" t="s">
        <v>148</v>
      </c>
    </row>
    <row r="11" spans="2:19" ht="12.75">
      <c r="B11" s="20" t="s">
        <v>149</v>
      </c>
      <c r="C11" s="17">
        <f>MONTH(C8)-1</f>
        <v>7</v>
      </c>
      <c r="E11" s="22">
        <v>1</v>
      </c>
      <c r="F11" s="23" t="s">
        <v>360</v>
      </c>
      <c r="G11" s="23" t="s">
        <v>150</v>
      </c>
      <c r="H11" s="24" t="s">
        <v>151</v>
      </c>
      <c r="I11" s="6" t="s">
        <v>152</v>
      </c>
      <c r="J11" s="6">
        <v>2</v>
      </c>
      <c r="L11" s="20" t="s">
        <v>149</v>
      </c>
      <c r="M11" s="17">
        <f>MONTH(M8)-1</f>
        <v>8</v>
      </c>
      <c r="O11" s="22">
        <v>1</v>
      </c>
      <c r="P11" s="23" t="s">
        <v>360</v>
      </c>
      <c r="Q11" s="23" t="s">
        <v>150</v>
      </c>
      <c r="R11" s="24" t="s">
        <v>151</v>
      </c>
      <c r="S11" s="6" t="s">
        <v>152</v>
      </c>
    </row>
    <row r="12" spans="2:19" ht="12.75">
      <c r="B12" s="20"/>
      <c r="C12" s="20"/>
      <c r="E12" s="22">
        <v>2</v>
      </c>
      <c r="F12" s="23" t="s">
        <v>361</v>
      </c>
      <c r="G12" s="23" t="s">
        <v>153</v>
      </c>
      <c r="H12" s="24" t="s">
        <v>154</v>
      </c>
      <c r="I12" s="6" t="s">
        <v>155</v>
      </c>
      <c r="J12" s="6">
        <v>2</v>
      </c>
      <c r="L12" s="20"/>
      <c r="M12" s="20"/>
      <c r="O12" s="22">
        <v>2</v>
      </c>
      <c r="P12" s="23" t="s">
        <v>361</v>
      </c>
      <c r="Q12" s="23" t="s">
        <v>153</v>
      </c>
      <c r="R12" s="24" t="s">
        <v>154</v>
      </c>
      <c r="S12" s="6" t="s">
        <v>155</v>
      </c>
    </row>
    <row r="13" spans="2:19" ht="12.75">
      <c r="B13" s="20" t="s">
        <v>157</v>
      </c>
      <c r="C13" s="20">
        <f>180/PI()</f>
        <v>57.29577951308232</v>
      </c>
      <c r="E13" s="22">
        <v>3</v>
      </c>
      <c r="F13" s="23" t="s">
        <v>362</v>
      </c>
      <c r="G13" s="23" t="s">
        <v>158</v>
      </c>
      <c r="H13" s="24" t="s">
        <v>159</v>
      </c>
      <c r="I13" s="6" t="s">
        <v>160</v>
      </c>
      <c r="J13" s="6">
        <v>2</v>
      </c>
      <c r="L13" s="20" t="s">
        <v>157</v>
      </c>
      <c r="M13" s="20">
        <f>180/PI()</f>
        <v>57.29577951308232</v>
      </c>
      <c r="O13" s="22">
        <v>3</v>
      </c>
      <c r="P13" s="23" t="s">
        <v>362</v>
      </c>
      <c r="Q13" s="23" t="s">
        <v>158</v>
      </c>
      <c r="R13" s="24" t="s">
        <v>159</v>
      </c>
      <c r="S13" s="6" t="s">
        <v>160</v>
      </c>
    </row>
    <row r="14" spans="2:19" ht="12.75">
      <c r="B14" s="20" t="s">
        <v>162</v>
      </c>
      <c r="C14" s="20">
        <f>C10+((C11*30.001)/365)</f>
        <v>2008.5753616438355</v>
      </c>
      <c r="E14" s="22">
        <v>4</v>
      </c>
      <c r="F14" s="23" t="s">
        <v>363</v>
      </c>
      <c r="G14" s="23" t="s">
        <v>163</v>
      </c>
      <c r="H14" s="24" t="s">
        <v>164</v>
      </c>
      <c r="I14" s="6" t="s">
        <v>165</v>
      </c>
      <c r="J14" s="6">
        <v>2</v>
      </c>
      <c r="L14" s="20" t="s">
        <v>162</v>
      </c>
      <c r="M14" s="20">
        <f>M10+((M11*30.001)/365)</f>
        <v>2008.6575561643835</v>
      </c>
      <c r="O14" s="22">
        <v>4</v>
      </c>
      <c r="P14" s="23" t="s">
        <v>363</v>
      </c>
      <c r="Q14" s="23" t="s">
        <v>163</v>
      </c>
      <c r="R14" s="24" t="s">
        <v>164</v>
      </c>
      <c r="S14" s="6" t="s">
        <v>165</v>
      </c>
    </row>
    <row r="15" spans="2:19" ht="12.75">
      <c r="B15" s="20" t="s">
        <v>167</v>
      </c>
      <c r="C15" s="20">
        <f>ROUNDUP((C14-1900)*12.3685,0)</f>
        <v>1343</v>
      </c>
      <c r="E15" s="22">
        <v>5</v>
      </c>
      <c r="F15" s="23" t="s">
        <v>364</v>
      </c>
      <c r="G15" s="23"/>
      <c r="H15" s="24" t="s">
        <v>168</v>
      </c>
      <c r="I15" s="6" t="s">
        <v>169</v>
      </c>
      <c r="J15" s="6">
        <v>2</v>
      </c>
      <c r="L15" s="20" t="s">
        <v>167</v>
      </c>
      <c r="M15" s="20">
        <f>ROUNDUP((M14-1900)*12.3685,0)</f>
        <v>1344</v>
      </c>
      <c r="O15" s="22">
        <v>5</v>
      </c>
      <c r="P15" s="23" t="s">
        <v>364</v>
      </c>
      <c r="Q15" s="23"/>
      <c r="R15" s="24" t="s">
        <v>168</v>
      </c>
      <c r="S15" s="6" t="s">
        <v>169</v>
      </c>
    </row>
    <row r="16" spans="2:19" ht="12.75">
      <c r="B16" s="20" t="s">
        <v>347</v>
      </c>
      <c r="C16" s="20">
        <f>C15/1236.85</f>
        <v>1.0858228564498524</v>
      </c>
      <c r="E16" s="22">
        <v>6</v>
      </c>
      <c r="F16" s="23" t="s">
        <v>365</v>
      </c>
      <c r="G16" s="23"/>
      <c r="H16" s="24" t="s">
        <v>172</v>
      </c>
      <c r="I16" s="6" t="s">
        <v>173</v>
      </c>
      <c r="J16" s="6">
        <v>2</v>
      </c>
      <c r="L16" s="20" t="s">
        <v>347</v>
      </c>
      <c r="M16" s="20">
        <f>M15/1236.85</f>
        <v>1.0866313619274772</v>
      </c>
      <c r="O16" s="22">
        <v>6</v>
      </c>
      <c r="P16" s="23" t="s">
        <v>365</v>
      </c>
      <c r="Q16" s="23"/>
      <c r="R16" s="24" t="s">
        <v>172</v>
      </c>
      <c r="S16" s="6" t="s">
        <v>173</v>
      </c>
    </row>
    <row r="17" spans="2:19" ht="12.75">
      <c r="B17" s="20" t="s">
        <v>346</v>
      </c>
      <c r="C17" s="20">
        <f>2415020.75933+29.53058868*C15+0.0001178*(C16*C16)-0.000000155*(C16*C16*C16)+0.00033*SIN(166.56+132.87*C16-0.009173*C16*C16/C13)</f>
        <v>2454680.340126495</v>
      </c>
      <c r="E17" s="22">
        <v>7</v>
      </c>
      <c r="F17" s="6"/>
      <c r="G17" s="6"/>
      <c r="H17" s="24" t="s">
        <v>174</v>
      </c>
      <c r="I17" s="6" t="s">
        <v>175</v>
      </c>
      <c r="J17" s="6">
        <v>2</v>
      </c>
      <c r="L17" s="20" t="s">
        <v>346</v>
      </c>
      <c r="M17" s="20">
        <f>2415020.75933+29.53058868*M15+0.0001178*(M16*M16)-0.000000155*(M16*M16*M16)+0.00033*SIN(166.56+132.87*M16-0.009173*M16*M16/M13)</f>
        <v>2454709.8706802507</v>
      </c>
      <c r="O17" s="22">
        <v>7</v>
      </c>
      <c r="P17" s="6"/>
      <c r="Q17" s="6"/>
      <c r="R17" s="24" t="s">
        <v>174</v>
      </c>
      <c r="S17" s="6" t="s">
        <v>175</v>
      </c>
    </row>
    <row r="18" spans="2:19" ht="12.75">
      <c r="B18" s="20" t="s">
        <v>355</v>
      </c>
      <c r="C18" s="20">
        <f>MOD(359.2242+29.10535608*C15-0.0000333*C16*C16-0.00000347*C16*C16*C16,360)</f>
        <v>207.7173717366386</v>
      </c>
      <c r="E18" s="22">
        <v>8</v>
      </c>
      <c r="F18" s="6"/>
      <c r="G18" s="6"/>
      <c r="H18" s="24" t="s">
        <v>177</v>
      </c>
      <c r="I18" s="6" t="s">
        <v>178</v>
      </c>
      <c r="J18" s="6">
        <v>2</v>
      </c>
      <c r="L18" s="20" t="s">
        <v>355</v>
      </c>
      <c r="M18" s="20">
        <f>MOD(359.2242+29.10535608*M15-0.0000333*M16*M16-0.00000347*M16*M16*M16,360)</f>
        <v>236.82272774821467</v>
      </c>
      <c r="O18" s="22">
        <v>8</v>
      </c>
      <c r="P18" s="6"/>
      <c r="Q18" s="6"/>
      <c r="R18" s="24" t="s">
        <v>177</v>
      </c>
      <c r="S18" s="6" t="s">
        <v>178</v>
      </c>
    </row>
    <row r="19" spans="2:19" ht="12.75">
      <c r="B19" s="20" t="s">
        <v>181</v>
      </c>
      <c r="C19" s="20">
        <f>MOD(306.0253+385.81691806*C15+0.0107306*C16*C16+0.00001236*C16*C16*C16,360)</f>
        <v>58.15892190154409</v>
      </c>
      <c r="E19" s="22">
        <v>9</v>
      </c>
      <c r="F19" s="6"/>
      <c r="G19" s="6"/>
      <c r="H19" s="24" t="s">
        <v>182</v>
      </c>
      <c r="I19" s="6" t="s">
        <v>183</v>
      </c>
      <c r="J19" s="6">
        <v>2</v>
      </c>
      <c r="L19" s="20" t="s">
        <v>181</v>
      </c>
      <c r="M19" s="20">
        <f>MOD(306.0253+385.81691806*M15+0.0107306*M16*M16+0.00001236*M16*M16*M16,360)</f>
        <v>83.97585884464206</v>
      </c>
      <c r="O19" s="22">
        <v>9</v>
      </c>
      <c r="P19" s="6"/>
      <c r="Q19" s="6"/>
      <c r="R19" s="24" t="s">
        <v>182</v>
      </c>
      <c r="S19" s="6" t="s">
        <v>183</v>
      </c>
    </row>
    <row r="20" spans="2:19" ht="12.75">
      <c r="B20" s="20" t="s">
        <v>354</v>
      </c>
      <c r="C20" s="20">
        <f>MOD(21.2964+390.67050646*C15-0.0016528*C16*C16-0.00000239*C16*C16*C16,360)</f>
        <v>171.78462405060418</v>
      </c>
      <c r="E20" s="22">
        <v>10</v>
      </c>
      <c r="F20" s="6"/>
      <c r="G20" s="6"/>
      <c r="H20" s="24" t="s">
        <v>184</v>
      </c>
      <c r="I20" s="6" t="s">
        <v>185</v>
      </c>
      <c r="J20" s="6">
        <v>2</v>
      </c>
      <c r="L20" s="20" t="s">
        <v>354</v>
      </c>
      <c r="M20" s="20">
        <f>MOD(21.2964+390.67050646*M15-0.0016528*M16*M16-0.00000239*M16*M16*M16,360)</f>
        <v>202.45512760069687</v>
      </c>
      <c r="O20" s="22">
        <v>10</v>
      </c>
      <c r="P20" s="6"/>
      <c r="Q20" s="6"/>
      <c r="R20" s="24" t="s">
        <v>184</v>
      </c>
      <c r="S20" s="6" t="s">
        <v>185</v>
      </c>
    </row>
    <row r="21" spans="2:19" ht="12.75">
      <c r="B21" s="20"/>
      <c r="C21" s="20"/>
      <c r="E21" s="22">
        <v>11</v>
      </c>
      <c r="F21" s="6"/>
      <c r="G21" s="6"/>
      <c r="H21" s="24" t="s">
        <v>186</v>
      </c>
      <c r="I21" s="6" t="s">
        <v>187</v>
      </c>
      <c r="J21" s="6">
        <v>2</v>
      </c>
      <c r="L21" s="20"/>
      <c r="M21" s="20"/>
      <c r="O21" s="22">
        <v>11</v>
      </c>
      <c r="P21" s="6"/>
      <c r="Q21" s="6"/>
      <c r="R21" s="24" t="s">
        <v>186</v>
      </c>
      <c r="S21" s="6" t="s">
        <v>187</v>
      </c>
    </row>
    <row r="22" spans="2:19" ht="12.75">
      <c r="B22" s="20" t="s">
        <v>188</v>
      </c>
      <c r="C22" s="20">
        <f>(0.1734-0.000393*C16)*SIN(C18/C13)+0.0021*SIN(2*C18/C13)-0.4068*SIN(C19/C13)+0.0161*SIN(2*C19/C13)-0.0004*SIN(3*C19/C13)+0.0104*SIN(2*C20/C13)-0.0051*SIN((C18+C19)/C13)-0.0074*SIN((C18-C19)/C13)+0.0004*SIN((2*C20+C18)/C13)-0.0004*SIN((2*C20-C18)/C13)-0.0006*SIN((2*C20+C19)/C13)+0.001*SIN((2*C20-C19)/C13)+0.0005*SIN((C18+2*C19)/C13)</f>
        <v>-0.4135303600684695</v>
      </c>
      <c r="E22" s="22">
        <v>12</v>
      </c>
      <c r="F22" s="6"/>
      <c r="G22" s="6"/>
      <c r="H22" s="24" t="s">
        <v>147</v>
      </c>
      <c r="I22" s="6" t="s">
        <v>148</v>
      </c>
      <c r="J22" s="6">
        <v>2</v>
      </c>
      <c r="L22" s="20" t="s">
        <v>188</v>
      </c>
      <c r="M22" s="20">
        <f>(0.1734-0.000393*M16)*SIN(M18/M13)+0.0021*SIN(2*M18/M13)-0.4068*SIN(M19/M13)+0.0161*SIN(2*M19/M13)-0.0004*SIN(3*M19/M13)+0.0104*SIN(2*M20/M13)-0.0051*SIN((M18+M19)/M13)-0.0074*SIN((M18-M19)/M13)+0.0004*SIN((2*M20+M18)/M13)-0.0004*SIN((2*M20-M18)/M13)-0.0006*SIN((2*M20+M19)/M13)+0.001*SIN((2*M20-M19)/M13)+0.0005*SIN((M18+2*M19)/M13)</f>
        <v>-0.5376947080876721</v>
      </c>
      <c r="O22" s="22">
        <v>12</v>
      </c>
      <c r="P22" s="6"/>
      <c r="Q22" s="6"/>
      <c r="R22" s="24" t="s">
        <v>147</v>
      </c>
      <c r="S22" s="6" t="s">
        <v>148</v>
      </c>
    </row>
    <row r="23" spans="2:13" ht="12.75">
      <c r="B23" s="20" t="s">
        <v>190</v>
      </c>
      <c r="C23" s="20">
        <f>C17+C22+0.5-1</f>
        <v>2454679.426596135</v>
      </c>
      <c r="D23" s="6"/>
      <c r="E23" s="6"/>
      <c r="F23" s="6"/>
      <c r="G23" s="6"/>
      <c r="H23" s="6"/>
      <c r="I23" s="6"/>
      <c r="J23" s="6"/>
      <c r="L23" s="20" t="s">
        <v>190</v>
      </c>
      <c r="M23" s="20">
        <f>M17+M22+0.5-1</f>
        <v>2454708.8329855427</v>
      </c>
    </row>
    <row r="24" spans="2:13" ht="12.75">
      <c r="B24" s="20"/>
      <c r="C24" s="20"/>
      <c r="D24" s="6"/>
      <c r="E24" s="6"/>
      <c r="F24" s="6"/>
      <c r="G24" s="6"/>
      <c r="H24" s="6"/>
      <c r="I24" s="6"/>
      <c r="J24" s="6"/>
      <c r="L24" s="20"/>
      <c r="M24" s="20"/>
    </row>
    <row r="25" spans="2:13" ht="12.75">
      <c r="B25" s="20" t="s">
        <v>179</v>
      </c>
      <c r="C25" s="20">
        <f>TRUNC(C23)</f>
        <v>2454679</v>
      </c>
      <c r="D25" s="6"/>
      <c r="E25" s="6"/>
      <c r="F25" s="26"/>
      <c r="G25" s="6"/>
      <c r="H25" s="6"/>
      <c r="I25" s="6"/>
      <c r="J25" s="6"/>
      <c r="L25" s="20" t="s">
        <v>179</v>
      </c>
      <c r="M25" s="20">
        <f>TRUNC(M23)</f>
        <v>2454708</v>
      </c>
    </row>
    <row r="26" spans="2:13" ht="12.75">
      <c r="B26" s="20" t="s">
        <v>354</v>
      </c>
      <c r="C26" s="20">
        <f>C23-C25</f>
        <v>0.42659613490104675</v>
      </c>
      <c r="D26" s="6"/>
      <c r="E26" s="21" t="s">
        <v>192</v>
      </c>
      <c r="F26" s="6"/>
      <c r="G26" s="6"/>
      <c r="H26" s="6"/>
      <c r="I26" s="6"/>
      <c r="J26" s="6"/>
      <c r="L26" s="20" t="s">
        <v>354</v>
      </c>
      <c r="M26" s="20">
        <f>M23-M25</f>
        <v>0.8329855427145958</v>
      </c>
    </row>
    <row r="27" spans="2:13" ht="12.75">
      <c r="B27" s="20"/>
      <c r="C27" s="28"/>
      <c r="D27" s="6"/>
      <c r="E27" s="6"/>
      <c r="F27" s="6"/>
      <c r="G27" s="6"/>
      <c r="H27" s="6"/>
      <c r="I27" s="6"/>
      <c r="J27" s="6"/>
      <c r="L27" s="20"/>
      <c r="M27" s="28"/>
    </row>
    <row r="28" spans="2:16" ht="12.75">
      <c r="B28" s="29" t="s">
        <v>193</v>
      </c>
      <c r="C28" s="30">
        <f>IF(C29&gt;1,C25-2415018+1,C25-2415018)</f>
        <v>39661</v>
      </c>
      <c r="D28" s="222" t="str">
        <f>VLOOKUP((MOD(C28,7)),E10:G16,2)</f>
        <v>Jum'at</v>
      </c>
      <c r="E28" s="222"/>
      <c r="F28" s="31" t="str">
        <f>VLOOKUP((MOD(C28,5)),E10:G16,3)</f>
        <v>Legi</v>
      </c>
      <c r="G28" s="6"/>
      <c r="H28" s="6"/>
      <c r="I28" s="6"/>
      <c r="J28" s="6"/>
      <c r="L28" s="29" t="s">
        <v>193</v>
      </c>
      <c r="M28" s="54">
        <f>IF(M29&gt;1,M25-2415018+1,M25-2415018)</f>
        <v>39691</v>
      </c>
      <c r="N28" s="222" t="str">
        <f>VLOOKUP((MOD(M28,7)),O10:Q16,2)</f>
        <v>Ahad</v>
      </c>
      <c r="O28" s="222"/>
      <c r="P28" s="31" t="str">
        <f>VLOOKUP((MOD(M28,5)),O10:Q16,3)</f>
        <v>Legi</v>
      </c>
    </row>
    <row r="29" spans="2:13" ht="12.75">
      <c r="B29" s="29" t="s">
        <v>194</v>
      </c>
      <c r="C29" s="32">
        <f>$F$6/24+(C26*24-1/60-30/3600)/24</f>
        <v>0.7172211349010468</v>
      </c>
      <c r="D29" s="221" t="s">
        <v>195</v>
      </c>
      <c r="E29" s="221"/>
      <c r="F29" s="6"/>
      <c r="G29" s="6"/>
      <c r="H29" s="6"/>
      <c r="I29" s="6"/>
      <c r="J29" s="6"/>
      <c r="L29" s="29" t="s">
        <v>194</v>
      </c>
      <c r="M29" s="32">
        <f>$F$6/24+(M26*24-1/60-30/3600)/24</f>
        <v>1.123610542714596</v>
      </c>
    </row>
    <row r="30" spans="2:13" ht="12.75">
      <c r="B30" s="6"/>
      <c r="C30" s="6"/>
      <c r="D30" s="6"/>
      <c r="E30" s="6"/>
      <c r="F30" s="6"/>
      <c r="G30" s="6"/>
      <c r="H30" s="6"/>
      <c r="I30" s="6"/>
      <c r="J30" s="6"/>
      <c r="L30" s="6"/>
      <c r="M30" s="6"/>
    </row>
    <row r="31" spans="2:14" ht="12.75">
      <c r="B31" s="21" t="s">
        <v>196</v>
      </c>
      <c r="C31" s="6">
        <f>180/PI()</f>
        <v>57.29577951308232</v>
      </c>
      <c r="D31" s="6"/>
      <c r="E31" s="6"/>
      <c r="F31" s="6"/>
      <c r="G31" s="6"/>
      <c r="H31" s="6"/>
      <c r="I31" s="6"/>
      <c r="J31" s="6"/>
      <c r="L31" s="21" t="s">
        <v>196</v>
      </c>
      <c r="M31" s="6">
        <f>180/PI()</f>
        <v>57.29577951308232</v>
      </c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L32" s="6"/>
      <c r="M32" s="6"/>
      <c r="N32" s="6"/>
    </row>
    <row r="33" spans="2:14" ht="12.75">
      <c r="B33" s="6" t="s">
        <v>197</v>
      </c>
      <c r="C33" s="6">
        <f>C3+(C4*29.53)/354.3671</f>
        <v>1429.66665330952</v>
      </c>
      <c r="D33" s="6"/>
      <c r="E33" s="6"/>
      <c r="F33" s="6"/>
      <c r="G33" s="6"/>
      <c r="H33" s="6"/>
      <c r="I33" s="6"/>
      <c r="J33" s="6"/>
      <c r="L33" s="6" t="s">
        <v>197</v>
      </c>
      <c r="M33" s="6">
        <f>M3+(M4*29.53)/354.3671</f>
        <v>1429.74998497321</v>
      </c>
      <c r="N33" s="6"/>
    </row>
    <row r="34" spans="2:14" ht="12.75">
      <c r="B34" s="6" t="s">
        <v>167</v>
      </c>
      <c r="C34" s="6">
        <f>IF(ROUNDUP((C33-1410)*12,0.5)&lt;0,ROUND((C33-1410)*12,1),ROUNDUP((C33-1410)*12,0.5))</f>
        <v>236</v>
      </c>
      <c r="D34" s="6"/>
      <c r="E34" s="6"/>
      <c r="F34" s="6"/>
      <c r="G34" s="6"/>
      <c r="H34" s="6"/>
      <c r="I34" s="6"/>
      <c r="J34" s="6"/>
      <c r="L34" s="6" t="s">
        <v>167</v>
      </c>
      <c r="M34" s="6">
        <f>IF(ROUNDUP((M33-1410)*12,0.5)&lt;0,ROUND((M33-1410)*12,1),ROUNDUP((M33-1410)*12,0.5))</f>
        <v>237</v>
      </c>
      <c r="N34" s="6"/>
    </row>
    <row r="35" spans="2:14" ht="12.75">
      <c r="B35" s="6" t="s">
        <v>347</v>
      </c>
      <c r="C35" s="6">
        <f>C34/1200</f>
        <v>0.19666666666666666</v>
      </c>
      <c r="D35" s="6"/>
      <c r="E35" s="6"/>
      <c r="F35" s="6"/>
      <c r="G35" s="6"/>
      <c r="H35" s="6"/>
      <c r="I35" s="6"/>
      <c r="J35" s="6"/>
      <c r="L35" s="6" t="s">
        <v>347</v>
      </c>
      <c r="M35" s="6">
        <f>M34/1200</f>
        <v>0.1975</v>
      </c>
      <c r="N35" s="6"/>
    </row>
    <row r="36" spans="2:14" ht="12.75">
      <c r="B36" s="6" t="s">
        <v>346</v>
      </c>
      <c r="C36" s="6">
        <f>2447740.652+29.53058868*C34+0.0001178*C35^2</f>
        <v>2454709.870933036</v>
      </c>
      <c r="D36" s="6"/>
      <c r="E36" s="6"/>
      <c r="F36" s="6"/>
      <c r="G36" s="6"/>
      <c r="H36" s="6"/>
      <c r="I36" s="6"/>
      <c r="J36" s="6"/>
      <c r="L36" s="6" t="s">
        <v>346</v>
      </c>
      <c r="M36" s="6">
        <f>2447740.652+29.53058868*M34+0.0001178*M35^2</f>
        <v>2454739.401521755</v>
      </c>
      <c r="N36" s="6"/>
    </row>
    <row r="37" spans="2:14" ht="14.25">
      <c r="B37" s="6" t="s">
        <v>99</v>
      </c>
      <c r="C37" s="6">
        <f>(29.10535608*C34+207.9587074+-0.0000333*C35^2)/360</f>
        <v>19.657840947200082</v>
      </c>
      <c r="D37" s="6"/>
      <c r="E37" s="6"/>
      <c r="F37" s="6"/>
      <c r="G37" s="6"/>
      <c r="H37" s="6"/>
      <c r="I37" s="6"/>
      <c r="J37" s="6"/>
      <c r="L37" s="6" t="s">
        <v>99</v>
      </c>
      <c r="M37" s="6">
        <f>(29.10535608*M34+207.9587074+-0.0000333*M35^2)/360</f>
        <v>19.738689158503032</v>
      </c>
      <c r="N37" s="6"/>
    </row>
    <row r="38" spans="2:14" ht="12.75">
      <c r="B38" s="6" t="s">
        <v>355</v>
      </c>
      <c r="C38" s="6">
        <f>(C37-INT(C37))*360</f>
        <v>236.82274099202957</v>
      </c>
      <c r="D38" s="6"/>
      <c r="E38" s="34">
        <f>TRUNC(C38)</f>
        <v>236</v>
      </c>
      <c r="F38" s="34">
        <f>TRUNC((C38-TRUNC(C38))*60)</f>
        <v>49</v>
      </c>
      <c r="G38" s="34">
        <f>((C38-TRUNC(C38))*60-TRUNC((C38-TRUNC(C38))*60))*60</f>
        <v>21.867571306436275</v>
      </c>
      <c r="H38" s="6"/>
      <c r="I38" s="6"/>
      <c r="J38" s="6"/>
      <c r="L38" s="6" t="s">
        <v>355</v>
      </c>
      <c r="M38" s="6">
        <f>(M37-INT(M37))*360</f>
        <v>265.92809706109153</v>
      </c>
      <c r="N38" s="6"/>
    </row>
    <row r="39" spans="2:14" ht="14.25">
      <c r="B39" s="6" t="s">
        <v>317</v>
      </c>
      <c r="C39" s="6">
        <f>(385.81691806*C34+111.1791307+0.0107306*C35^2)/360</f>
        <v>253.23325613304374</v>
      </c>
      <c r="D39" s="6"/>
      <c r="E39" s="6"/>
      <c r="F39" s="6"/>
      <c r="G39" s="6"/>
      <c r="H39" s="6"/>
      <c r="I39" s="6"/>
      <c r="J39" s="6"/>
      <c r="L39" s="6" t="s">
        <v>317</v>
      </c>
      <c r="M39" s="6">
        <f>(385.81691806*M34+111.1791307+0.0107306*M35^2)/360</f>
        <v>254.30496980411237</v>
      </c>
      <c r="N39" s="6"/>
    </row>
    <row r="40" spans="2:14" ht="12.75">
      <c r="B40" s="6" t="s">
        <v>181</v>
      </c>
      <c r="C40" s="6">
        <f>(C39-INT(C39))*360</f>
        <v>83.9722078957459</v>
      </c>
      <c r="D40" s="6"/>
      <c r="E40" s="34">
        <f>TRUNC(C40)</f>
        <v>83</v>
      </c>
      <c r="F40" s="34">
        <f>TRUNC((C40-TRUNC(C40))*60)</f>
        <v>58</v>
      </c>
      <c r="G40" s="34">
        <f>((C40-TRUNC(C40))*60-TRUNC((C40-TRUNC(C40))*60))*60</f>
        <v>19.9484246852262</v>
      </c>
      <c r="H40" s="6"/>
      <c r="I40" s="6"/>
      <c r="J40" s="6"/>
      <c r="L40" s="6" t="s">
        <v>181</v>
      </c>
      <c r="M40" s="6">
        <f>(M39-INT(M39))*360</f>
        <v>109.7891294804549</v>
      </c>
      <c r="N40" s="6"/>
    </row>
    <row r="41" spans="2:14" ht="14.25">
      <c r="B41" s="6" t="s">
        <v>318</v>
      </c>
      <c r="C41" s="6">
        <f>(390.67050646*C34+164.2162296+-0.0016528*C35^2)/360</f>
        <v>256.5623769173149</v>
      </c>
      <c r="D41" s="6"/>
      <c r="E41" s="6"/>
      <c r="F41" s="6"/>
      <c r="G41" s="6"/>
      <c r="H41" s="6"/>
      <c r="I41" s="6"/>
      <c r="J41" s="6"/>
      <c r="L41" s="6" t="s">
        <v>318</v>
      </c>
      <c r="M41" s="6">
        <f>(390.67050646*M34+164.2162296+-0.0016528*M35^2)/360</f>
        <v>257.6475727670847</v>
      </c>
      <c r="N41" s="6"/>
    </row>
    <row r="42" spans="2:14" ht="12.75">
      <c r="B42" s="6" t="s">
        <v>354</v>
      </c>
      <c r="C42" s="6">
        <f>(C41-INT(C41))*360</f>
        <v>202.45569023336657</v>
      </c>
      <c r="D42" s="6"/>
      <c r="E42" s="34">
        <f aca="true" t="shared" si="0" ref="E42:E56">TRUNC(C42)</f>
        <v>202</v>
      </c>
      <c r="F42" s="34">
        <f aca="true" t="shared" si="1" ref="F42:F56">TRUNC((C42-TRUNC(C42))*60)</f>
        <v>27</v>
      </c>
      <c r="G42" s="34">
        <f aca="true" t="shared" si="2" ref="G42:G56">((C42-TRUNC(C42))*60-TRUNC((C42-TRUNC(C42))*60))*60</f>
        <v>20.484840119643195</v>
      </c>
      <c r="H42" s="6"/>
      <c r="I42" s="6"/>
      <c r="J42" s="6"/>
      <c r="L42" s="6" t="s">
        <v>354</v>
      </c>
      <c r="M42" s="6">
        <f>(M41-INT(M41))*360</f>
        <v>233.1261961504856</v>
      </c>
      <c r="N42" s="6"/>
    </row>
    <row r="43" spans="2:14" ht="12.75">
      <c r="B43" s="6" t="s">
        <v>199</v>
      </c>
      <c r="C43" s="6">
        <f>(0.1734-0.000395*C35)*SIN(C38/Dr)</f>
        <v>-0.1450675861456387</v>
      </c>
      <c r="D43" s="6"/>
      <c r="E43" s="34">
        <f t="shared" si="0"/>
        <v>0</v>
      </c>
      <c r="F43" s="34">
        <f t="shared" si="1"/>
        <v>-8</v>
      </c>
      <c r="G43" s="34">
        <f t="shared" si="2"/>
        <v>-42.243310124299285</v>
      </c>
      <c r="H43" s="6"/>
      <c r="I43" s="6"/>
      <c r="J43" s="6"/>
      <c r="L43" s="6" t="s">
        <v>199</v>
      </c>
      <c r="M43" s="6">
        <f>(0.1734-0.000395*M35)*SIN(M38/Dr)</f>
        <v>-0.17288447502905</v>
      </c>
      <c r="N43" s="6"/>
    </row>
    <row r="44" spans="2:14" ht="12.75">
      <c r="B44" s="6" t="s">
        <v>200</v>
      </c>
      <c r="C44" s="6">
        <f>0.0021*SIN(2*C38/Dr)</f>
        <v>0.0019236937432965562</v>
      </c>
      <c r="D44" s="6"/>
      <c r="E44" s="34">
        <f t="shared" si="0"/>
        <v>0</v>
      </c>
      <c r="F44" s="34">
        <f t="shared" si="1"/>
        <v>0</v>
      </c>
      <c r="G44" s="34">
        <f t="shared" si="2"/>
        <v>6.925297475867602</v>
      </c>
      <c r="H44" s="6"/>
      <c r="I44" s="6"/>
      <c r="J44" s="6"/>
      <c r="L44" s="6" t="s">
        <v>200</v>
      </c>
      <c r="M44" s="6">
        <f>0.0021*SIN(2*M38/Dr)</f>
        <v>0.0002974820520030293</v>
      </c>
      <c r="N44" s="6"/>
    </row>
    <row r="45" spans="2:14" ht="12.75">
      <c r="B45" s="6" t="s">
        <v>201</v>
      </c>
      <c r="C45" s="6">
        <f>-0.4068*SIN(C40/Dr)</f>
        <v>-0.4045508334749681</v>
      </c>
      <c r="D45" s="6"/>
      <c r="E45" s="34">
        <f t="shared" si="0"/>
        <v>0</v>
      </c>
      <c r="F45" s="34">
        <f t="shared" si="1"/>
        <v>-24</v>
      </c>
      <c r="G45" s="34">
        <f t="shared" si="2"/>
        <v>-16.383000509885335</v>
      </c>
      <c r="H45" s="6"/>
      <c r="I45" s="6"/>
      <c r="J45" s="6"/>
      <c r="L45" s="6" t="s">
        <v>201</v>
      </c>
      <c r="M45" s="6">
        <f>-0.4068*SIN(M40/Dr)</f>
        <v>-0.38277643394544203</v>
      </c>
      <c r="N45" s="6"/>
    </row>
    <row r="46" spans="2:14" ht="12.75">
      <c r="B46" s="6" t="s">
        <v>202</v>
      </c>
      <c r="C46" s="6">
        <f>0.0161*SIN(2*C40/Dr)</f>
        <v>0.0033626543827766048</v>
      </c>
      <c r="D46" s="6"/>
      <c r="E46" s="34">
        <f t="shared" si="0"/>
        <v>0</v>
      </c>
      <c r="F46" s="34">
        <f t="shared" si="1"/>
        <v>0</v>
      </c>
      <c r="G46" s="34">
        <f t="shared" si="2"/>
        <v>12.105555777995779</v>
      </c>
      <c r="H46" s="6"/>
      <c r="I46" s="6"/>
      <c r="J46" s="6"/>
      <c r="L46" s="6" t="s">
        <v>202</v>
      </c>
      <c r="M46" s="6">
        <f>0.0161*SIN(2*M40/Dr)</f>
        <v>-0.010257818285441278</v>
      </c>
      <c r="N46" s="6"/>
    </row>
    <row r="47" spans="2:14" ht="12.75">
      <c r="B47" s="6" t="s">
        <v>203</v>
      </c>
      <c r="C47" s="6">
        <f>-0.0004*SIN(3*C40/Dr)</f>
        <v>0.0003802423322723407</v>
      </c>
      <c r="D47" s="6"/>
      <c r="E47" s="34">
        <f t="shared" si="0"/>
        <v>0</v>
      </c>
      <c r="F47" s="34">
        <f t="shared" si="1"/>
        <v>0</v>
      </c>
      <c r="G47" s="34">
        <f t="shared" si="2"/>
        <v>1.3688723961804266</v>
      </c>
      <c r="H47" s="6"/>
      <c r="I47" s="6"/>
      <c r="J47" s="6"/>
      <c r="L47" s="6" t="s">
        <v>203</v>
      </c>
      <c r="M47" s="6">
        <f>-0.0004*SIN(3*M40/Dr)</f>
        <v>0.0002038124998466665</v>
      </c>
      <c r="N47" s="6"/>
    </row>
    <row r="48" spans="2:14" ht="12.75">
      <c r="B48" s="6" t="s">
        <v>204</v>
      </c>
      <c r="C48" s="6">
        <f>0.0104*SIN(2*C42/Dr)</f>
        <v>0.007342527419736248</v>
      </c>
      <c r="D48" s="6"/>
      <c r="E48" s="34">
        <f t="shared" si="0"/>
        <v>0</v>
      </c>
      <c r="F48" s="34">
        <f t="shared" si="1"/>
        <v>0</v>
      </c>
      <c r="G48" s="34">
        <f t="shared" si="2"/>
        <v>26.433098711050494</v>
      </c>
      <c r="H48" s="6"/>
      <c r="I48" s="6"/>
      <c r="J48" s="6"/>
      <c r="L48" s="6" t="s">
        <v>204</v>
      </c>
      <c r="M48" s="6">
        <f>0.0104*SIN(2*M42/Dr)</f>
        <v>0.009984396964883367</v>
      </c>
      <c r="N48" s="6"/>
    </row>
    <row r="49" spans="2:14" ht="12.75">
      <c r="B49" s="6" t="s">
        <v>205</v>
      </c>
      <c r="C49" s="6">
        <f>-0.0051*SIN(C38/Dr+C40/Dr)</f>
        <v>0.0032236978527323264</v>
      </c>
      <c r="D49" s="6"/>
      <c r="E49" s="34">
        <f t="shared" si="0"/>
        <v>0</v>
      </c>
      <c r="F49" s="34">
        <f t="shared" si="1"/>
        <v>0</v>
      </c>
      <c r="G49" s="34">
        <f t="shared" si="2"/>
        <v>11.605312269836375</v>
      </c>
      <c r="H49" s="6"/>
      <c r="I49" s="6"/>
      <c r="J49" s="6"/>
      <c r="L49" s="6" t="s">
        <v>205</v>
      </c>
      <c r="M49" s="6">
        <f>-0.0051*SIN(M38/Dr+M40/Dr)</f>
        <v>-0.001381538370226246</v>
      </c>
      <c r="N49" s="6"/>
    </row>
    <row r="50" spans="2:14" ht="12.75">
      <c r="B50" s="6" t="s">
        <v>206</v>
      </c>
      <c r="C50" s="6">
        <f>-0.0074*SIN(C38/Dr-C40/Dr)</f>
        <v>-0.0033767185072363834</v>
      </c>
      <c r="D50" s="6"/>
      <c r="E50" s="34">
        <f t="shared" si="0"/>
        <v>0</v>
      </c>
      <c r="F50" s="34">
        <f t="shared" si="1"/>
        <v>0</v>
      </c>
      <c r="G50" s="34">
        <f t="shared" si="2"/>
        <v>-12.15618662605098</v>
      </c>
      <c r="H50" s="6"/>
      <c r="I50" s="6"/>
      <c r="J50" s="6"/>
      <c r="L50" s="6" t="s">
        <v>206</v>
      </c>
      <c r="M50" s="6">
        <f>-0.0074*SIN(M38/Dr-M40/Dr)</f>
        <v>-0.002993445761562499</v>
      </c>
      <c r="N50" s="6"/>
    </row>
    <row r="51" spans="2:14" ht="12.75">
      <c r="B51" s="6" t="s">
        <v>207</v>
      </c>
      <c r="C51" s="6">
        <f>0.0004*SIN(2*C42/Dr+C38/Dr)</f>
        <v>-0.00039164074828040954</v>
      </c>
      <c r="D51" s="6"/>
      <c r="E51" s="34">
        <f t="shared" si="0"/>
        <v>0</v>
      </c>
      <c r="F51" s="34">
        <f t="shared" si="1"/>
        <v>0</v>
      </c>
      <c r="G51" s="34">
        <f t="shared" si="2"/>
        <v>-1.4099066938094744</v>
      </c>
      <c r="H51" s="6"/>
      <c r="I51" s="6"/>
      <c r="J51" s="6"/>
      <c r="L51" s="6" t="s">
        <v>207</v>
      </c>
      <c r="M51" s="6">
        <f>0.0004*SIN(2*M42/Dr+M38/Dr)</f>
        <v>8.439677991521029E-05</v>
      </c>
      <c r="N51" s="6"/>
    </row>
    <row r="52" spans="2:14" ht="12.75">
      <c r="B52" s="6" t="s">
        <v>208</v>
      </c>
      <c r="C52" s="6">
        <f>-0.0004*SIN(2*C42/Dr-C38/Dr)</f>
        <v>-8.255927948216573E-05</v>
      </c>
      <c r="D52" s="6"/>
      <c r="E52" s="34">
        <f t="shared" si="0"/>
        <v>0</v>
      </c>
      <c r="F52" s="34">
        <f t="shared" si="1"/>
        <v>0</v>
      </c>
      <c r="G52" s="34">
        <f t="shared" si="2"/>
        <v>-0.2972134061357966</v>
      </c>
      <c r="H52" s="6"/>
      <c r="I52" s="6"/>
      <c r="J52" s="6"/>
      <c r="L52" s="6" t="s">
        <v>208</v>
      </c>
      <c r="M52" s="6">
        <f>-0.0004*SIN(2*M42/Dr-M38/Dr)</f>
        <v>0.0001389333260899667</v>
      </c>
      <c r="N52" s="35"/>
    </row>
    <row r="53" spans="2:14" ht="12.75">
      <c r="B53" s="6" t="s">
        <v>209</v>
      </c>
      <c r="C53" s="6">
        <f>-0.0006*SIN(2*C42/Dr+C40/Dr)</f>
        <v>-0.0004670537931127621</v>
      </c>
      <c r="D53" s="6"/>
      <c r="E53" s="34">
        <f t="shared" si="0"/>
        <v>0</v>
      </c>
      <c r="F53" s="34">
        <f t="shared" si="1"/>
        <v>0</v>
      </c>
      <c r="G53" s="34">
        <f t="shared" si="2"/>
        <v>-1.6813936552059434</v>
      </c>
      <c r="H53" s="6"/>
      <c r="I53" s="6"/>
      <c r="J53" s="6"/>
      <c r="L53" s="6" t="s">
        <v>209</v>
      </c>
      <c r="M53" s="6">
        <f>-0.0006*SIN(2*M42/Dr+M40/Dr)</f>
        <v>0.0003530228315248582</v>
      </c>
      <c r="N53" s="6"/>
    </row>
    <row r="54" spans="2:14" ht="12.75">
      <c r="B54" s="6" t="s">
        <v>210</v>
      </c>
      <c r="C54" s="6">
        <f>0.001*SIN(2*C42/Dr-C40/Dr)</f>
        <v>-0.0006301450846413908</v>
      </c>
      <c r="D54" s="6"/>
      <c r="E54" s="34">
        <f t="shared" si="0"/>
        <v>0</v>
      </c>
      <c r="F54" s="34">
        <f t="shared" si="1"/>
        <v>0</v>
      </c>
      <c r="G54" s="34">
        <f t="shared" si="2"/>
        <v>-2.268522304709007</v>
      </c>
      <c r="H54" s="6"/>
      <c r="I54" s="6"/>
      <c r="J54" s="6"/>
      <c r="L54" s="6" t="s">
        <v>210</v>
      </c>
      <c r="M54" s="6">
        <f>0.001*SIN(2*M42/Dr-M40/Dr)</f>
        <v>-6.168851574303127E-05</v>
      </c>
      <c r="N54" s="6"/>
    </row>
    <row r="55" spans="2:14" ht="12.75">
      <c r="B55" s="6" t="s">
        <v>211</v>
      </c>
      <c r="C55" s="6">
        <f>0.0005*SIN(C38/Dr+2*C40/Dr)</f>
        <v>0.0003521136762378866</v>
      </c>
      <c r="D55" s="6"/>
      <c r="E55" s="34">
        <f t="shared" si="0"/>
        <v>0</v>
      </c>
      <c r="F55" s="34">
        <f t="shared" si="1"/>
        <v>0</v>
      </c>
      <c r="G55" s="34">
        <f t="shared" si="2"/>
        <v>1.2676092344563918</v>
      </c>
      <c r="H55" s="6"/>
      <c r="I55" s="6"/>
      <c r="J55" s="6"/>
      <c r="L55" s="6" t="s">
        <v>211</v>
      </c>
      <c r="M55" s="6">
        <f>0.0005*SIN(M38/Dr+2*M40/Dr)</f>
        <v>0.000407025546964614</v>
      </c>
      <c r="N55" s="6"/>
    </row>
    <row r="56" spans="2:14" ht="12.75">
      <c r="B56" s="6" t="s">
        <v>212</v>
      </c>
      <c r="C56" s="6">
        <f>SUM(C43:C55)</f>
        <v>-0.5379816076263081</v>
      </c>
      <c r="D56" s="6"/>
      <c r="E56" s="34">
        <f t="shared" si="0"/>
        <v>0</v>
      </c>
      <c r="F56" s="34">
        <f t="shared" si="1"/>
        <v>-32</v>
      </c>
      <c r="G56" s="34">
        <f t="shared" si="2"/>
        <v>-16.733787454708988</v>
      </c>
      <c r="H56" s="6"/>
      <c r="I56" s="6"/>
      <c r="J56" s="6"/>
      <c r="L56" s="6" t="s">
        <v>212</v>
      </c>
      <c r="M56" s="6">
        <f>SUM(M43:M55)</f>
        <v>-0.5588863299062373</v>
      </c>
      <c r="N56" s="6"/>
    </row>
    <row r="57" spans="2:14" ht="12.75">
      <c r="B57" s="6" t="s">
        <v>213</v>
      </c>
      <c r="C57" s="6">
        <f>C36+0.5+C56</f>
        <v>2454709.8329514284</v>
      </c>
      <c r="D57" s="6"/>
      <c r="E57" s="34"/>
      <c r="F57" s="34"/>
      <c r="G57" s="34"/>
      <c r="H57" s="6"/>
      <c r="I57" s="6"/>
      <c r="J57" s="6"/>
      <c r="L57" s="6" t="s">
        <v>213</v>
      </c>
      <c r="M57" s="6">
        <f>M36+0.5+M56</f>
        <v>2454739.342635425</v>
      </c>
      <c r="N57" s="6"/>
    </row>
    <row r="58" spans="2:14" ht="14.25">
      <c r="B58" s="6" t="s">
        <v>319</v>
      </c>
      <c r="C58" s="6">
        <f>C57-INT(C57)</f>
        <v>0.8329514283686876</v>
      </c>
      <c r="D58" s="6"/>
      <c r="E58" s="6"/>
      <c r="F58" s="6"/>
      <c r="G58" s="6"/>
      <c r="H58" s="6"/>
      <c r="I58" s="6"/>
      <c r="J58" s="6"/>
      <c r="L58" s="6" t="s">
        <v>319</v>
      </c>
      <c r="M58" s="6">
        <f>M57-INT(M57)</f>
        <v>0.34263542480766773</v>
      </c>
      <c r="N58" s="6"/>
    </row>
    <row r="59" spans="2:17" ht="12.75">
      <c r="B59" s="6" t="s">
        <v>214</v>
      </c>
      <c r="C59" s="6">
        <f>C58*24</f>
        <v>19.990834280848503</v>
      </c>
      <c r="D59" s="6"/>
      <c r="E59" s="34">
        <f>TRUNC(C59)</f>
        <v>19</v>
      </c>
      <c r="F59" s="34">
        <f>TRUNC((C59-TRUNC(C59))*60)</f>
        <v>59</v>
      </c>
      <c r="G59" s="34">
        <f>((C59-TRUNC(C59))*60-TRUNC((C59-TRUNC(C59))*60))*60</f>
        <v>27.003411054611206</v>
      </c>
      <c r="H59" s="6"/>
      <c r="I59" s="6"/>
      <c r="J59" s="6"/>
      <c r="L59" s="6" t="s">
        <v>214</v>
      </c>
      <c r="M59" s="6">
        <f>M58*24</f>
        <v>8.223250195384026</v>
      </c>
      <c r="N59" s="6"/>
      <c r="O59" s="34">
        <f>TRUNC(M59)</f>
        <v>8</v>
      </c>
      <c r="P59" s="34">
        <f>TRUNC((M59-TRUNC(M59))*60)</f>
        <v>13</v>
      </c>
      <c r="Q59" s="34">
        <f>((M59-TRUNC(M59))*60-TRUNC((M59-TRUNC(M59))*60))*60</f>
        <v>23.700703382492065</v>
      </c>
    </row>
    <row r="60" spans="2:17" ht="12.75">
      <c r="B60" s="6" t="s">
        <v>215</v>
      </c>
      <c r="C60" s="6">
        <f>MOD(C59+$F$6,24)</f>
        <v>2.990834280848503</v>
      </c>
      <c r="D60" s="6"/>
      <c r="E60" s="34">
        <f>TRUNC(C60)</f>
        <v>2</v>
      </c>
      <c r="F60" s="34">
        <f>TRUNC((C60-TRUNC(C60))*60)</f>
        <v>59</v>
      </c>
      <c r="G60" s="34">
        <f>((C60-TRUNC(C60))*60-TRUNC((C60-TRUNC(C60))*60))*60</f>
        <v>27.003411054611206</v>
      </c>
      <c r="H60" s="6"/>
      <c r="I60" s="6"/>
      <c r="J60" s="6"/>
      <c r="L60" s="6" t="s">
        <v>215</v>
      </c>
      <c r="M60" s="6">
        <f>MOD(M59+$F$6,24)</f>
        <v>15.223250195384026</v>
      </c>
      <c r="N60" s="6"/>
      <c r="O60" s="34">
        <f>TRUNC(M60)</f>
        <v>15</v>
      </c>
      <c r="P60" s="34">
        <f>TRUNC((M60-TRUNC(M60))*60)</f>
        <v>13</v>
      </c>
      <c r="Q60" s="34">
        <f>((M60-TRUNC(M60))*60-TRUNC((M60-TRUNC(M60))*60))*60</f>
        <v>23.700703382492065</v>
      </c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L61" s="6"/>
      <c r="M61" s="6"/>
      <c r="N61" s="6"/>
    </row>
    <row r="62" spans="2:19" ht="12.75">
      <c r="B62" s="6" t="s">
        <v>179</v>
      </c>
      <c r="C62" s="6">
        <f>INT(C57)</f>
        <v>2454709</v>
      </c>
      <c r="D62" s="6"/>
      <c r="E62" s="12">
        <v>0</v>
      </c>
      <c r="F62" s="23" t="s">
        <v>366</v>
      </c>
      <c r="G62" s="23" t="s">
        <v>163</v>
      </c>
      <c r="H62" s="6"/>
      <c r="I62" s="6"/>
      <c r="J62" s="6"/>
      <c r="L62" s="6" t="s">
        <v>179</v>
      </c>
      <c r="M62" s="6">
        <f>INT(M57)</f>
        <v>2454739</v>
      </c>
      <c r="N62" s="6"/>
      <c r="O62" s="12">
        <v>0</v>
      </c>
      <c r="P62" s="23" t="s">
        <v>366</v>
      </c>
      <c r="Q62" s="23" t="s">
        <v>163</v>
      </c>
      <c r="R62" s="6"/>
      <c r="S62" s="6"/>
    </row>
    <row r="63" spans="2:19" ht="12.75">
      <c r="B63" s="6" t="s">
        <v>217</v>
      </c>
      <c r="C63" s="6">
        <f>INT((C62-1867216.25)/36524.25)</f>
        <v>16</v>
      </c>
      <c r="D63" s="6"/>
      <c r="E63" s="12">
        <v>1</v>
      </c>
      <c r="F63" s="23" t="s">
        <v>360</v>
      </c>
      <c r="G63" s="23" t="s">
        <v>146</v>
      </c>
      <c r="H63" s="6"/>
      <c r="I63" s="6"/>
      <c r="J63" s="6"/>
      <c r="L63" s="6" t="s">
        <v>217</v>
      </c>
      <c r="M63" s="6">
        <f>INT((M62-1867216.25)/36524.25)</f>
        <v>16</v>
      </c>
      <c r="N63" s="6"/>
      <c r="O63" s="12">
        <v>1</v>
      </c>
      <c r="P63" s="23" t="s">
        <v>360</v>
      </c>
      <c r="Q63" s="23" t="s">
        <v>146</v>
      </c>
      <c r="R63" s="6"/>
      <c r="S63" s="6"/>
    </row>
    <row r="64" spans="2:19" ht="12.75">
      <c r="B64" s="6" t="s">
        <v>369</v>
      </c>
      <c r="C64" s="6">
        <f>IF(C62&lt;2299161,C62,C62+1+C63-INT(C63/4))</f>
        <v>2454722</v>
      </c>
      <c r="D64" s="6"/>
      <c r="E64" s="12">
        <v>2</v>
      </c>
      <c r="F64" s="23" t="s">
        <v>361</v>
      </c>
      <c r="G64" s="23" t="s">
        <v>150</v>
      </c>
      <c r="H64" s="6"/>
      <c r="I64" s="6"/>
      <c r="J64" s="6"/>
      <c r="L64" s="6" t="s">
        <v>369</v>
      </c>
      <c r="M64" s="6">
        <f>IF(M62&lt;2299161,M62,M62+1+M63-INT(M63/4))</f>
        <v>2454752</v>
      </c>
      <c r="N64" s="6"/>
      <c r="O64" s="12">
        <v>2</v>
      </c>
      <c r="P64" s="23" t="s">
        <v>361</v>
      </c>
      <c r="Q64" s="23" t="s">
        <v>150</v>
      </c>
      <c r="R64" s="6"/>
      <c r="S64" s="6"/>
    </row>
    <row r="65" spans="2:19" ht="12.75">
      <c r="B65" s="6" t="s">
        <v>395</v>
      </c>
      <c r="C65" s="6">
        <f>C64+1524</f>
        <v>2456246</v>
      </c>
      <c r="D65" s="6"/>
      <c r="E65" s="12">
        <v>3</v>
      </c>
      <c r="F65" s="23" t="s">
        <v>362</v>
      </c>
      <c r="G65" s="23" t="s">
        <v>153</v>
      </c>
      <c r="H65" s="6"/>
      <c r="I65" s="6"/>
      <c r="J65" s="6"/>
      <c r="L65" s="6" t="s">
        <v>395</v>
      </c>
      <c r="M65" s="6">
        <f>M64+1524</f>
        <v>2456276</v>
      </c>
      <c r="N65" s="6"/>
      <c r="O65" s="12">
        <v>3</v>
      </c>
      <c r="P65" s="23" t="s">
        <v>362</v>
      </c>
      <c r="Q65" s="23" t="s">
        <v>153</v>
      </c>
      <c r="R65" s="6"/>
      <c r="S65" s="6"/>
    </row>
    <row r="66" spans="2:19" ht="12.75">
      <c r="B66" s="6" t="s">
        <v>161</v>
      </c>
      <c r="C66" s="6">
        <f>INT((C65-122.1)/365.25)</f>
        <v>6724</v>
      </c>
      <c r="D66" s="6"/>
      <c r="E66" s="12">
        <v>4</v>
      </c>
      <c r="F66" s="23" t="s">
        <v>363</v>
      </c>
      <c r="G66" s="23" t="s">
        <v>158</v>
      </c>
      <c r="H66" s="6"/>
      <c r="I66" s="6"/>
      <c r="J66" s="6"/>
      <c r="L66" s="6" t="s">
        <v>161</v>
      </c>
      <c r="M66" s="6">
        <f>INT((M65-122.1)/365.25)</f>
        <v>6724</v>
      </c>
      <c r="N66" s="6"/>
      <c r="O66" s="12">
        <v>4</v>
      </c>
      <c r="P66" s="23" t="s">
        <v>363</v>
      </c>
      <c r="Q66" s="23" t="s">
        <v>158</v>
      </c>
      <c r="R66" s="6"/>
      <c r="S66" s="6"/>
    </row>
    <row r="67" spans="2:19" ht="12.75">
      <c r="B67" s="6" t="s">
        <v>170</v>
      </c>
      <c r="C67" s="6">
        <f>INT(365.25*C66)</f>
        <v>2455941</v>
      </c>
      <c r="D67" s="6"/>
      <c r="E67" s="12">
        <v>5</v>
      </c>
      <c r="F67" s="23" t="s">
        <v>364</v>
      </c>
      <c r="G67" s="23"/>
      <c r="H67" s="6"/>
      <c r="I67" s="6"/>
      <c r="J67" s="6"/>
      <c r="L67" s="6" t="s">
        <v>170</v>
      </c>
      <c r="M67" s="6">
        <f>INT(365.25*M66)</f>
        <v>2455941</v>
      </c>
      <c r="N67" s="6"/>
      <c r="O67" s="12">
        <v>5</v>
      </c>
      <c r="P67" s="23" t="s">
        <v>364</v>
      </c>
      <c r="Q67" s="23"/>
      <c r="R67" s="6"/>
      <c r="S67" s="6"/>
    </row>
    <row r="68" spans="2:19" ht="12.75">
      <c r="B68" s="6" t="s">
        <v>367</v>
      </c>
      <c r="C68" s="6">
        <f>INT((C65-C67)/30.6001)</f>
        <v>9</v>
      </c>
      <c r="D68" s="6"/>
      <c r="E68" s="12">
        <v>6</v>
      </c>
      <c r="F68" s="23" t="s">
        <v>365</v>
      </c>
      <c r="G68" s="23"/>
      <c r="H68" s="6"/>
      <c r="I68" s="6"/>
      <c r="J68" s="6"/>
      <c r="L68" s="6" t="s">
        <v>367</v>
      </c>
      <c r="M68" s="6">
        <f>INT((M65-M67)/30.6001)</f>
        <v>10</v>
      </c>
      <c r="N68" s="6"/>
      <c r="O68" s="12">
        <v>6</v>
      </c>
      <c r="P68" s="23" t="s">
        <v>365</v>
      </c>
      <c r="Q68" s="23"/>
      <c r="R68" s="6"/>
      <c r="S68" s="6"/>
    </row>
    <row r="69" spans="2:19" ht="12.75">
      <c r="B69" s="6" t="s">
        <v>218</v>
      </c>
      <c r="C69" s="6">
        <f>INT(C65-C67-INT(30.6001*C68))</f>
        <v>30</v>
      </c>
      <c r="D69" s="6"/>
      <c r="E69" s="6"/>
      <c r="F69" s="6"/>
      <c r="G69" s="6"/>
      <c r="H69" s="6"/>
      <c r="I69" s="6"/>
      <c r="J69" s="6"/>
      <c r="L69" s="6" t="s">
        <v>218</v>
      </c>
      <c r="M69" s="6">
        <f>INT(M65-M67-INT(30.6001*M68))</f>
        <v>29</v>
      </c>
      <c r="N69" s="6"/>
      <c r="O69" s="6"/>
      <c r="P69" s="6"/>
      <c r="Q69" s="6"/>
      <c r="R69" s="6"/>
      <c r="S69" s="6"/>
    </row>
    <row r="70" spans="2:19" ht="12.75">
      <c r="B70" s="6" t="s">
        <v>219</v>
      </c>
      <c r="C70" s="6">
        <f>IF(C68&gt;13.5,C68-13,C68-1)</f>
        <v>8</v>
      </c>
      <c r="D70" s="6"/>
      <c r="E70" s="6"/>
      <c r="F70" s="6"/>
      <c r="G70" s="6"/>
      <c r="H70" s="6"/>
      <c r="I70" s="6"/>
      <c r="J70" s="6"/>
      <c r="L70" s="6" t="s">
        <v>219</v>
      </c>
      <c r="M70" s="6">
        <f>IF(M68&gt;13.5,M68-13,M68-1)</f>
        <v>9</v>
      </c>
      <c r="N70" s="6"/>
      <c r="O70" s="6"/>
      <c r="P70" s="6"/>
      <c r="Q70" s="6"/>
      <c r="R70" s="6"/>
      <c r="S70" s="6"/>
    </row>
    <row r="71" spans="2:19" ht="12.75">
      <c r="B71" s="6" t="s">
        <v>220</v>
      </c>
      <c r="C71" s="6">
        <f>IF(C70&lt;2.5,C66-4715,C66-4716)</f>
        <v>2008</v>
      </c>
      <c r="D71" s="6"/>
      <c r="E71" s="6" t="s">
        <v>221</v>
      </c>
      <c r="F71" s="6"/>
      <c r="G71" s="6"/>
      <c r="H71" s="6"/>
      <c r="I71" s="6"/>
      <c r="J71" s="6"/>
      <c r="L71" s="6" t="s">
        <v>220</v>
      </c>
      <c r="M71" s="6">
        <f>IF(M70&lt;2.5,M66-4715,M66-4716)</f>
        <v>2008</v>
      </c>
      <c r="N71" s="6"/>
      <c r="O71" s="6" t="s">
        <v>221</v>
      </c>
      <c r="P71" s="6"/>
      <c r="Q71" s="6"/>
      <c r="R71" s="6"/>
      <c r="S71" s="6"/>
    </row>
    <row r="72" spans="2:19" ht="12.75">
      <c r="B72" s="6" t="s">
        <v>222</v>
      </c>
      <c r="C72" s="36">
        <f>IF(C59+F6&gt;24,DATE(C71,C70,C69)+1,DATE(C71,C70,C69))</f>
        <v>39691</v>
      </c>
      <c r="D72" s="6"/>
      <c r="E72" s="37" t="str">
        <f>VLOOKUP((MOD(C72,7)),E10:G16,2)</f>
        <v>Ahad</v>
      </c>
      <c r="F72" s="31" t="str">
        <f>VLOOKUP((MOD(C72,5)),E10:G16,3)</f>
        <v>Legi</v>
      </c>
      <c r="G72" s="5">
        <f>DAY(C72)</f>
        <v>31</v>
      </c>
      <c r="H72" s="5" t="str">
        <f>VLOOKUP(MONTH(C72),E10:I22,5)</f>
        <v> Agustus </v>
      </c>
      <c r="I72" s="5">
        <f>YEAR(C72)</f>
        <v>2008</v>
      </c>
      <c r="J72" s="6"/>
      <c r="L72" s="6" t="s">
        <v>222</v>
      </c>
      <c r="M72" s="55">
        <f>IF(M59+$F$6&gt;24,DATE(M71,M70,M69)+1,DATE(M71,M70,M69))</f>
        <v>39720</v>
      </c>
      <c r="N72" s="6"/>
      <c r="O72" s="37" t="str">
        <f>VLOOKUP((MOD(M72,7)),O10:Q16,2)</f>
        <v>Senin</v>
      </c>
      <c r="P72" s="31" t="str">
        <f>VLOOKUP((MOD(M72,5)),O10:Q16,3)</f>
        <v>Kliwon</v>
      </c>
      <c r="Q72" s="5">
        <f>DAY(M72)</f>
        <v>29</v>
      </c>
      <c r="R72" s="5" t="str">
        <f>VLOOKUP(MONTH(M72),O10:S22,5)</f>
        <v> September </v>
      </c>
      <c r="S72" s="5">
        <f>YEAR(M72)</f>
        <v>2008</v>
      </c>
    </row>
    <row r="73" spans="2:16" ht="12.75">
      <c r="B73" s="6" t="s">
        <v>223</v>
      </c>
      <c r="C73" s="6">
        <f>IF(C59+F6&gt;24,C62+3,C62+2)</f>
        <v>2454712</v>
      </c>
      <c r="D73" s="6"/>
      <c r="E73" s="11"/>
      <c r="F73" s="11"/>
      <c r="J73" s="6"/>
      <c r="L73" s="6" t="s">
        <v>223</v>
      </c>
      <c r="M73" s="6">
        <f>IF(M59+P6&gt;24,M62+3,M62+2)</f>
        <v>2454741</v>
      </c>
      <c r="N73" s="6"/>
      <c r="O73" s="11"/>
      <c r="P73" s="11"/>
    </row>
    <row r="74" spans="2:19" ht="12.75">
      <c r="B74" s="6" t="s">
        <v>224</v>
      </c>
      <c r="C74" s="6">
        <f>MOD(C73,7)</f>
        <v>1</v>
      </c>
      <c r="D74" s="6"/>
      <c r="E74" s="11"/>
      <c r="F74" s="11"/>
      <c r="G74" s="11"/>
      <c r="H74" s="6"/>
      <c r="I74" s="6"/>
      <c r="J74" s="6"/>
      <c r="L74" s="6" t="s">
        <v>224</v>
      </c>
      <c r="M74" s="6">
        <f>MOD(M73,7)</f>
        <v>2</v>
      </c>
      <c r="N74" s="6"/>
      <c r="O74" s="11"/>
      <c r="P74" s="11"/>
      <c r="Q74" s="11"/>
      <c r="R74" s="6"/>
      <c r="S74" s="6"/>
    </row>
    <row r="75" spans="2:19" ht="12.75">
      <c r="B75" s="6" t="s">
        <v>225</v>
      </c>
      <c r="C75" s="6">
        <f>MOD(C73,5)</f>
        <v>2</v>
      </c>
      <c r="D75" s="6"/>
      <c r="E75" s="6"/>
      <c r="F75" s="6"/>
      <c r="G75" s="6"/>
      <c r="H75" s="6"/>
      <c r="I75" s="6"/>
      <c r="J75" s="6"/>
      <c r="L75" s="6" t="s">
        <v>225</v>
      </c>
      <c r="M75" s="6">
        <f>MOD(M73,5)</f>
        <v>1</v>
      </c>
      <c r="N75" s="6"/>
      <c r="O75" s="6"/>
      <c r="P75" s="6"/>
      <c r="Q75" s="6"/>
      <c r="R75" s="6"/>
      <c r="S75" s="6"/>
    </row>
    <row r="76" spans="2:19" ht="12.75">
      <c r="B76" s="6"/>
      <c r="C76" s="6"/>
      <c r="D76" s="6"/>
      <c r="E76" s="6"/>
      <c r="F76" s="6"/>
      <c r="G76" s="6"/>
      <c r="H76" s="6"/>
      <c r="I76" s="6"/>
      <c r="J76" s="6"/>
      <c r="L76" s="6"/>
      <c r="M76" s="6"/>
      <c r="N76" s="6"/>
      <c r="O76" s="6"/>
      <c r="P76" s="6"/>
      <c r="Q76" s="6"/>
      <c r="R76" s="6"/>
      <c r="S76" s="6"/>
    </row>
    <row r="77" spans="2:19" ht="12.75">
      <c r="B77" s="6" t="s">
        <v>226</v>
      </c>
      <c r="C77" s="6">
        <v>0</v>
      </c>
      <c r="D77" s="6"/>
      <c r="E77" s="6"/>
      <c r="F77" s="6"/>
      <c r="G77" s="6"/>
      <c r="H77" s="6"/>
      <c r="I77" s="6"/>
      <c r="J77" s="6"/>
      <c r="L77" s="6" t="s">
        <v>226</v>
      </c>
      <c r="M77" s="6">
        <v>0</v>
      </c>
      <c r="N77" s="6"/>
      <c r="O77" s="6"/>
      <c r="P77" s="6"/>
      <c r="Q77" s="6"/>
      <c r="R77" s="6"/>
      <c r="S77" s="6"/>
    </row>
    <row r="78" spans="2:19" ht="12.75">
      <c r="B78" s="6"/>
      <c r="C78" s="36">
        <f>C72+C77</f>
        <v>39691</v>
      </c>
      <c r="D78" s="6"/>
      <c r="E78" s="37" t="str">
        <f>VLOOKUP((MOD(C78,7)),NamaBulan,2)</f>
        <v>Ahad</v>
      </c>
      <c r="F78" s="31" t="str">
        <f>VLOOKUP((MOD(C78,5)),NamaBulan,3)</f>
        <v>Legi</v>
      </c>
      <c r="G78" s="5">
        <f>DAY(C78)</f>
        <v>31</v>
      </c>
      <c r="H78" s="5" t="str">
        <f>VLOOKUP(MONTH(C78),NamaBulan,5)</f>
        <v> Agustus </v>
      </c>
      <c r="I78" s="5">
        <f>YEAR(C78)</f>
        <v>2008</v>
      </c>
      <c r="J78" s="6"/>
      <c r="L78" s="6"/>
      <c r="M78" s="55">
        <f>M72+M77</f>
        <v>39720</v>
      </c>
      <c r="N78" s="6"/>
      <c r="O78" s="37" t="str">
        <f>VLOOKUP((MOD(M78,7)),NamaBulan,2)</f>
        <v>Senin</v>
      </c>
      <c r="P78" s="31" t="str">
        <f>VLOOKUP((MOD(M78,5)),NamaBulan,3)</f>
        <v>Kliwon</v>
      </c>
      <c r="Q78" s="5">
        <f>DAY(M78)</f>
        <v>29</v>
      </c>
      <c r="R78" s="5" t="str">
        <f>VLOOKUP(MONTH(M78),NamaBulan,5)</f>
        <v> September </v>
      </c>
      <c r="S78" s="5">
        <f>YEAR(M78)</f>
        <v>2008</v>
      </c>
    </row>
    <row r="79" spans="2:14" ht="12.75">
      <c r="B79" s="6" t="s">
        <v>227</v>
      </c>
      <c r="C79" s="9">
        <f>DAY(C78)</f>
        <v>31</v>
      </c>
      <c r="D79" s="6"/>
      <c r="E79" s="37"/>
      <c r="F79" s="31"/>
      <c r="G79" s="5"/>
      <c r="H79" s="5"/>
      <c r="I79" s="5"/>
      <c r="J79" s="6"/>
      <c r="L79" s="6" t="s">
        <v>227</v>
      </c>
      <c r="M79" s="9">
        <f>DAY(M78)</f>
        <v>29</v>
      </c>
      <c r="N79" s="6"/>
    </row>
    <row r="80" spans="2:14" ht="12.75">
      <c r="B80" s="6" t="s">
        <v>227</v>
      </c>
      <c r="C80" s="9">
        <f>IF(MONTH(C78)&lt;3,MONTH(C78)+12,MONTH(C78))</f>
        <v>8</v>
      </c>
      <c r="D80" s="6"/>
      <c r="E80" s="37"/>
      <c r="F80" s="31"/>
      <c r="G80" s="5"/>
      <c r="H80" s="5"/>
      <c r="I80" s="5"/>
      <c r="J80" s="6"/>
      <c r="L80" s="6" t="s">
        <v>227</v>
      </c>
      <c r="M80" s="9">
        <f>IF(MONTH(M78)&lt;3,MONTH(M78)+12,MONTH(M78))</f>
        <v>9</v>
      </c>
      <c r="N80" s="6"/>
    </row>
    <row r="81" spans="2:14" ht="12.75">
      <c r="B81" s="6" t="s">
        <v>227</v>
      </c>
      <c r="C81" s="9">
        <f>IF(MONTH(C78)&lt;3,YEAR(C78)-1,YEAR(C78))</f>
        <v>2008</v>
      </c>
      <c r="D81" s="6"/>
      <c r="G81" s="5"/>
      <c r="H81" s="5"/>
      <c r="I81" s="5"/>
      <c r="J81" s="6"/>
      <c r="L81" s="6" t="s">
        <v>227</v>
      </c>
      <c r="M81" s="9">
        <f>IF(MONTH(M78)&lt;3,YEAR(M78)-1,YEAR(M78))</f>
        <v>2008</v>
      </c>
      <c r="N81" s="6"/>
    </row>
    <row r="82" ht="12.75">
      <c r="N82" s="6"/>
    </row>
    <row r="83" spans="2:14" ht="12.75">
      <c r="B83" s="49" t="s">
        <v>343</v>
      </c>
      <c r="C83" s="10">
        <f>Irtifak!$I$5</f>
        <v>-6.166666666666667</v>
      </c>
      <c r="L83" s="49" t="s">
        <v>343</v>
      </c>
      <c r="M83" s="10">
        <f>Irtifak!$I$5</f>
        <v>-6.166666666666667</v>
      </c>
      <c r="N83" s="6"/>
    </row>
    <row r="84" spans="2:14" ht="12.75">
      <c r="B84" s="50" t="s">
        <v>342</v>
      </c>
      <c r="C84" s="13">
        <f>Irtifak!$I$4</f>
        <v>106.81666666666666</v>
      </c>
      <c r="L84" s="50" t="s">
        <v>342</v>
      </c>
      <c r="M84" s="13">
        <f>Irtifak!$I$4</f>
        <v>106.81666666666666</v>
      </c>
      <c r="N84" s="6"/>
    </row>
    <row r="85" spans="2:14" ht="12.75">
      <c r="B85" s="50" t="s">
        <v>139</v>
      </c>
      <c r="C85" s="13">
        <f>Irtifak!C79</f>
        <v>31</v>
      </c>
      <c r="L85" s="50" t="s">
        <v>139</v>
      </c>
      <c r="M85" s="13">
        <f>Irtifak!M79</f>
        <v>29</v>
      </c>
      <c r="N85" s="6"/>
    </row>
    <row r="86" spans="2:14" ht="12.75">
      <c r="B86" s="50" t="s">
        <v>141</v>
      </c>
      <c r="C86" s="13">
        <f>Irtifak!C80</f>
        <v>8</v>
      </c>
      <c r="L86" s="50" t="s">
        <v>141</v>
      </c>
      <c r="M86" s="13">
        <f>Irtifak!M80</f>
        <v>9</v>
      </c>
      <c r="N86" s="38"/>
    </row>
    <row r="87" spans="2:14" ht="12.75">
      <c r="B87" s="50" t="s">
        <v>143</v>
      </c>
      <c r="C87" s="13">
        <f>Irtifak!C81</f>
        <v>2008</v>
      </c>
      <c r="L87" s="50" t="s">
        <v>143</v>
      </c>
      <c r="M87" s="13">
        <f>Irtifak!M81</f>
        <v>2008</v>
      </c>
      <c r="N87" s="6"/>
    </row>
    <row r="88" spans="2:14" ht="12.75">
      <c r="B88" s="50" t="s">
        <v>145</v>
      </c>
      <c r="C88" s="13">
        <f>TRUNC(1461*((C87+4800+(C86-14)/12)/4))-TRUNC(3/400*(C87+4900+(C86-14)/12))+C85-31709.5</f>
        <v>2454709.5</v>
      </c>
      <c r="L88" s="50" t="s">
        <v>145</v>
      </c>
      <c r="M88" s="13">
        <f>TRUNC(1461*((M87+4800+(M86-14)/12)/4))-TRUNC(3/400*(M87+4900+(M86-14)/12))+M85-31709.5</f>
        <v>2454737.5</v>
      </c>
      <c r="N88" s="6"/>
    </row>
    <row r="89" spans="2:14" ht="12.75">
      <c r="B89" s="50"/>
      <c r="C89" s="13">
        <f>(C88-2451545)/36525</f>
        <v>0.08663928815879535</v>
      </c>
      <c r="L89" s="50"/>
      <c r="M89" s="13">
        <f>(M88-2451545)/36525</f>
        <v>0.08740588637919233</v>
      </c>
      <c r="N89" s="6"/>
    </row>
    <row r="90" spans="2:14" ht="12.75">
      <c r="B90" s="50"/>
      <c r="C90" s="13">
        <f>279.69668+36000.76892*C89+0.0003025*(C89^2)</f>
        <v>3398.7776746687596</v>
      </c>
      <c r="L90" s="50"/>
      <c r="M90" s="13">
        <f>279.69668+36000.76892*M89+0.0003025*(M89^2)</f>
        <v>3426.3758000961147</v>
      </c>
      <c r="N90" s="6"/>
    </row>
    <row r="91" spans="2:14" ht="12.75">
      <c r="B91" s="50"/>
      <c r="C91" s="13">
        <f>358.47583+35999.04975*C89-0.00015*C89^2-0.0000033*C89^3</f>
        <v>3477.4078736049582</v>
      </c>
      <c r="L91" s="50"/>
      <c r="M91" s="13">
        <f>358.47583+35999.04975*M89-0.00015*M89^2-0.0000033*M89^3</f>
        <v>3505.00468105922</v>
      </c>
      <c r="N91" s="35"/>
    </row>
    <row r="92" spans="2:14" ht="12.75">
      <c r="B92" s="50"/>
      <c r="C92" s="13">
        <f>0.01675104-0.0000418*C89-0.000000126*(C89^2)</f>
        <v>0.016747417531952812</v>
      </c>
      <c r="L92" s="50"/>
      <c r="M92" s="13">
        <f>0.01675104-0.0000418*M89-0.000000126*(M89^2)</f>
        <v>0.01674738547133594</v>
      </c>
      <c r="N92" s="6"/>
    </row>
    <row r="93" spans="2:14" ht="12.75">
      <c r="B93" s="50"/>
      <c r="C93" s="13">
        <f>(C90+(1.91946-0.004789*C89-0.000014*C89^2)*SIN(C91*PI()/180)+(0.020094-0.0001*C89)*SIN(2*C91*PI()/180)+0.000293*SIN(3*C91*PI()/180))</f>
        <v>3397.179019613406</v>
      </c>
      <c r="L93" s="50"/>
      <c r="M93" s="13">
        <f>(M90+(1.91946-0.004789*M89-0.000014*M89^2)*SIN(M91*PI()/180)+(0.020094-0.0001*M89)*SIN(2*M91*PI()/180)+0.000293*SIN(3*M91*PI()/180))</f>
        <v>3424.467815234458</v>
      </c>
      <c r="N93" s="6"/>
    </row>
    <row r="94" spans="2:14" ht="12.75">
      <c r="B94" s="50" t="s">
        <v>166</v>
      </c>
      <c r="C94" s="13">
        <f>23.452294-0.0130125*C89-0.00000164*(C89^2)+0.000000503*(C89^3)</f>
        <v>23.451166594279513</v>
      </c>
      <c r="L94" s="50" t="s">
        <v>166</v>
      </c>
      <c r="M94" s="13">
        <f>23.452294-0.0130125*M89-0.00000164*(M89^2)+0.000000503*(M89^3)</f>
        <v>23.451156618710122</v>
      </c>
      <c r="N94" s="6"/>
    </row>
    <row r="95" spans="2:14" ht="12.75">
      <c r="B95" s="50" t="s">
        <v>171</v>
      </c>
      <c r="C95" s="13">
        <f>ASIN((SIN(C94*PI()/180)*SIN(C93*PI()/180)))*180/PI()</f>
        <v>8.879266494034335</v>
      </c>
      <c r="L95" s="50" t="s">
        <v>171</v>
      </c>
      <c r="M95" s="13">
        <f>ASIN((SIN(M94*PI()/180)*SIN(M93*PI()/180)))*180/PI()</f>
        <v>-1.776526964693498</v>
      </c>
      <c r="N95" s="6"/>
    </row>
    <row r="96" spans="2:14" ht="12.75">
      <c r="B96" s="50"/>
      <c r="C96" s="13">
        <f>TAN((C94/2)*PI()/180)^2</f>
        <v>0.0430793891774887</v>
      </c>
      <c r="L96" s="50"/>
      <c r="M96" s="13">
        <f>TAN((M94/2)*PI()/180)^2</f>
        <v>0.043079351483934394</v>
      </c>
      <c r="N96" s="6"/>
    </row>
    <row r="97" spans="2:14" ht="12.75">
      <c r="B97" s="50" t="s">
        <v>176</v>
      </c>
      <c r="C97" s="13">
        <f>((C96*SIN((2*C90)*PI()/180))-(2*C92)*SIN(C91*PI()/180)+(4*C92)*C96*SIN(C91*PI()/180)*COS((2*C90)*PI()/180)-(0.5)*C96^2*SIN((4*C90)*PI()/180)-(5/4)*C92^2*SIN((2*C91)*PI()/180))*180/PI()/15</f>
        <v>-0.007796994211187536</v>
      </c>
      <c r="L97" s="50" t="s">
        <v>176</v>
      </c>
      <c r="M97" s="13">
        <f>((M96*SIN((2*M90)*PI()/180))-(2*M92)*SIN(M91*PI()/180)+(4*M92)*M96*SIN(M91*PI()/180)*COS((2*M90)*PI()/180)-(0.5)*M96^2*SIN((4*M90)*PI()/180)-(5/4)*M92^2*SIN((2*M91)*PI()/180))*180/PI()/15</f>
        <v>0.15130623838288088</v>
      </c>
      <c r="N97" s="22"/>
    </row>
    <row r="98" spans="2:14" ht="12.75">
      <c r="B98" s="50" t="s">
        <v>180</v>
      </c>
      <c r="C98" s="13">
        <f>12-C97+($I$6-C84)/15</f>
        <v>11.886685883100077</v>
      </c>
      <c r="L98" s="50" t="s">
        <v>180</v>
      </c>
      <c r="M98" s="13">
        <f>12-M97+($I$6-M84)/15</f>
        <v>11.727582650506008</v>
      </c>
      <c r="N98" s="6"/>
    </row>
    <row r="99" spans="2:14" ht="12.75">
      <c r="B99" s="50"/>
      <c r="C99" s="13">
        <f>(-TAN(C83*PI()/180))*TAN(C95*PI()/180)</f>
        <v>0.016879522055978122</v>
      </c>
      <c r="L99" s="50"/>
      <c r="M99" s="13">
        <f>(-TAN(M83*PI()/180))*TAN(M95*PI()/180)</f>
        <v>-0.003351179657087646</v>
      </c>
      <c r="N99" s="6"/>
    </row>
    <row r="100" spans="2:14" ht="12.75">
      <c r="B100" s="50"/>
      <c r="C100" s="13">
        <f>COS(C83*PI()/180)*COS(C95*PI()/180)</f>
        <v>0.9822987581476821</v>
      </c>
      <c r="L100" s="50"/>
      <c r="M100" s="13">
        <f>COS(M83*PI()/180)*COS(M95*PI()/180)</f>
        <v>0.9937357533565484</v>
      </c>
      <c r="N100" s="6"/>
    </row>
    <row r="101" spans="2:14" ht="12.75">
      <c r="B101" s="50"/>
      <c r="C101" s="13">
        <f>ACOS(C99+SIN(-1*PI()/180)/C100)*180/PI()/15</f>
        <v>6.003389544744568</v>
      </c>
      <c r="L101" s="50"/>
      <c r="M101" s="13">
        <f>ACOS(M99+SIN(-1*PI()/180)/M100)*180/PI()/15</f>
        <v>6.079889897525741</v>
      </c>
      <c r="N101" s="6"/>
    </row>
    <row r="102" spans="2:14" ht="12.75">
      <c r="B102" s="50" t="s">
        <v>189</v>
      </c>
      <c r="C102" s="13">
        <f>C103-Irtifak!$F$6</f>
        <v>10.890075427844643</v>
      </c>
      <c r="L102" s="50" t="s">
        <v>189</v>
      </c>
      <c r="M102" s="13">
        <f>M103-Irtifak!$F$6</f>
        <v>10.80747254803175</v>
      </c>
      <c r="N102" s="6"/>
    </row>
    <row r="103" spans="2:14" ht="12.75">
      <c r="B103" s="50" t="s">
        <v>189</v>
      </c>
      <c r="C103" s="13">
        <f>(C98+C101)</f>
        <v>17.890075427844643</v>
      </c>
      <c r="L103" s="50" t="s">
        <v>189</v>
      </c>
      <c r="M103" s="13">
        <f>(M98+M101)</f>
        <v>17.80747254803175</v>
      </c>
      <c r="N103" s="6"/>
    </row>
    <row r="104" spans="2:14" ht="12.75">
      <c r="B104" s="51"/>
      <c r="C104" s="25"/>
      <c r="L104" s="51"/>
      <c r="M104" s="25"/>
      <c r="N104" s="6"/>
    </row>
    <row r="105" spans="2:14" ht="12.75">
      <c r="B105" s="51" t="s">
        <v>191</v>
      </c>
      <c r="C105" s="25">
        <f>12-C97+($I$6-C84)/15</f>
        <v>11.886685883100077</v>
      </c>
      <c r="L105" s="51" t="s">
        <v>191</v>
      </c>
      <c r="M105" s="25">
        <f>12-M97+($I$6-M84)/15</f>
        <v>11.727582650506008</v>
      </c>
      <c r="N105" s="6"/>
    </row>
    <row r="106" spans="2:14" ht="12.75">
      <c r="B106" s="51"/>
      <c r="C106" s="27">
        <f>-TAN(C83*PI()/180)*TAN(C95*PI()/180)</f>
        <v>0.016879522055978122</v>
      </c>
      <c r="L106" s="51"/>
      <c r="M106" s="27">
        <f>-TAN(M83*PI()/180)*TAN(M95*PI()/180)</f>
        <v>-0.003351179657087646</v>
      </c>
      <c r="N106" s="6"/>
    </row>
    <row r="107" spans="2:14" ht="12.75">
      <c r="B107" s="51"/>
      <c r="C107" s="27">
        <f>COS(C83*PI()/180)*COS(C95*PI()/180)</f>
        <v>0.9822987581476821</v>
      </c>
      <c r="L107" s="51"/>
      <c r="M107" s="27">
        <f>COS(M83*PI()/180)*COS(M95*PI()/180)</f>
        <v>0.9937357533565484</v>
      </c>
      <c r="N107" s="6"/>
    </row>
    <row r="108" spans="2:14" ht="12.75">
      <c r="B108" s="51"/>
      <c r="C108" s="27">
        <f>(357.5291+35999.0503*C89)/360</f>
        <v>9.65683664551297</v>
      </c>
      <c r="L108" s="51"/>
      <c r="M108" s="27">
        <f>(357.5291+35999.0503*M89)/360</f>
        <v>9.733494445223972</v>
      </c>
      <c r="N108" s="6"/>
    </row>
    <row r="109" spans="2:13" ht="12.75">
      <c r="B109" s="51"/>
      <c r="C109" s="27">
        <f>(C108-INT(C108))*360</f>
        <v>236.461192384669</v>
      </c>
      <c r="L109" s="51"/>
      <c r="M109" s="27">
        <f>(M108-INT(M108))*360</f>
        <v>264.0580002806298</v>
      </c>
    </row>
    <row r="110" spans="2:13" ht="12.75">
      <c r="B110" s="51"/>
      <c r="C110" s="27">
        <f>0.267/(1-0.017*COS(C109*PI()/180))</f>
        <v>0.26451553038581577</v>
      </c>
      <c r="L110" s="51"/>
      <c r="M110" s="27">
        <f>0.267/(1-0.017*COS(M109*PI()/180))</f>
        <v>0.2665309406702203</v>
      </c>
    </row>
    <row r="111" spans="2:13" ht="12.75">
      <c r="B111" s="51"/>
      <c r="C111" s="27">
        <f>1.76/60*SQRT(Irtifak!$H$6)</f>
        <v>0.09276014469827247</v>
      </c>
      <c r="L111" s="51"/>
      <c r="M111" s="27">
        <f>1.76/60*SQRT(Irtifak!$H$6)</f>
        <v>0.09276014469827247</v>
      </c>
    </row>
    <row r="112" spans="2:13" ht="12.75">
      <c r="B112" s="51"/>
      <c r="C112" s="27">
        <f>-(C110+(34.5/60)+C111)</f>
        <v>-0.9322756750840882</v>
      </c>
      <c r="L112" s="51"/>
      <c r="M112" s="27">
        <f>-(M110+(34.5/60)+M111)</f>
        <v>-0.9342910853684927</v>
      </c>
    </row>
    <row r="113" spans="2:13" ht="12.75">
      <c r="B113" s="52" t="s">
        <v>120</v>
      </c>
      <c r="C113" s="33">
        <f>C105-ACOS(C106+SIN((C112-0.0024)*PI()/180)/C107)*180/PI()/15</f>
        <v>5.887729138978707</v>
      </c>
      <c r="L113" s="52" t="s">
        <v>120</v>
      </c>
      <c r="M113" s="33">
        <f>M105-ACOS(M106+SIN((M112-0.0024)*PI()/180)/M107)*180/PI()/15</f>
        <v>5.651940226479726</v>
      </c>
    </row>
    <row r="115" spans="2:17" ht="12.75">
      <c r="B115" s="6" t="s">
        <v>228</v>
      </c>
      <c r="C115" s="6">
        <f>Irtifak!C102</f>
        <v>10.890075427844643</v>
      </c>
      <c r="D115" s="6"/>
      <c r="E115" s="6">
        <v>10</v>
      </c>
      <c r="F115" s="6">
        <v>23</v>
      </c>
      <c r="G115" s="6">
        <v>44.95</v>
      </c>
      <c r="H115" s="6"/>
      <c r="I115" s="6"/>
      <c r="J115" s="6"/>
      <c r="L115" s="6" t="s">
        <v>228</v>
      </c>
      <c r="M115" s="6">
        <f>Irtifak!M102</f>
        <v>10.80747254803175</v>
      </c>
      <c r="O115" s="6">
        <v>10</v>
      </c>
      <c r="P115" s="6">
        <v>23</v>
      </c>
      <c r="Q115" s="6">
        <v>44.95</v>
      </c>
    </row>
    <row r="116" spans="2:13" ht="12.75">
      <c r="B116" s="6"/>
      <c r="C116" s="6"/>
      <c r="D116" s="6"/>
      <c r="E116" s="6"/>
      <c r="F116" s="6"/>
      <c r="G116" s="6"/>
      <c r="H116" s="6"/>
      <c r="I116" s="6"/>
      <c r="J116" s="6"/>
      <c r="L116" s="6"/>
      <c r="M116" s="6"/>
    </row>
    <row r="117" spans="2:13" ht="14.25">
      <c r="B117" s="6" t="s">
        <v>314</v>
      </c>
      <c r="C117" s="6">
        <f>2-INT(C81/100)+INT(INT(C81/100)/4)</f>
        <v>-13</v>
      </c>
      <c r="D117" s="6"/>
      <c r="E117" s="6"/>
      <c r="F117" s="6"/>
      <c r="G117" s="6"/>
      <c r="H117" s="6"/>
      <c r="I117" s="6"/>
      <c r="J117" s="6"/>
      <c r="L117" s="6" t="s">
        <v>314</v>
      </c>
      <c r="M117" s="6">
        <f>2-INT(M81/100)+INT(INT(M81/100)/4)</f>
        <v>-13</v>
      </c>
    </row>
    <row r="118" spans="2:13" ht="14.25">
      <c r="B118" s="6" t="s">
        <v>315</v>
      </c>
      <c r="C118" s="6">
        <f>INT(365.25*(C81+4716))+INT(30.6001*(C80+1))+C79+(C115/24)+C117-1524.5</f>
        <v>2454709.9537531426</v>
      </c>
      <c r="D118" s="6"/>
      <c r="E118" s="6"/>
      <c r="F118" s="6"/>
      <c r="G118" s="6"/>
      <c r="H118" s="6"/>
      <c r="I118" s="6"/>
      <c r="J118" s="6"/>
      <c r="L118" s="6" t="s">
        <v>315</v>
      </c>
      <c r="M118" s="6">
        <f>INT(365.25*(M81+4716))+INT(30.6001*(M80+1))+M79+(M115/24)+M117-1524.5</f>
        <v>2454738.950311356</v>
      </c>
    </row>
    <row r="119" spans="2:13" ht="14.25">
      <c r="B119" s="6" t="s">
        <v>316</v>
      </c>
      <c r="C119" s="6">
        <f>(C118-2451545)/36525</f>
        <v>0.08665171124278213</v>
      </c>
      <c r="D119" s="6"/>
      <c r="E119" s="6"/>
      <c r="F119" s="6"/>
      <c r="G119" s="6"/>
      <c r="H119" s="6" t="s">
        <v>232</v>
      </c>
      <c r="I119" s="6"/>
      <c r="J119" s="6"/>
      <c r="L119" s="6" t="s">
        <v>316</v>
      </c>
      <c r="M119" s="6">
        <f>(M118-2451545)/36525</f>
        <v>0.08744559374007459</v>
      </c>
    </row>
    <row r="120" spans="2:13" ht="12.75">
      <c r="B120" s="6"/>
      <c r="C120" s="6"/>
      <c r="D120" s="6"/>
      <c r="E120" s="6"/>
      <c r="F120" s="6"/>
      <c r="G120" s="6"/>
      <c r="H120" s="6"/>
      <c r="I120" s="6"/>
      <c r="J120" s="6"/>
      <c r="L120" s="6"/>
      <c r="M120" s="6"/>
    </row>
    <row r="121" spans="2:13" ht="12.75">
      <c r="B121" s="6" t="s">
        <v>198</v>
      </c>
      <c r="C121" s="6"/>
      <c r="D121" s="6"/>
      <c r="E121" s="6"/>
      <c r="F121" s="6"/>
      <c r="G121" s="6"/>
      <c r="H121" s="6"/>
      <c r="I121" s="6"/>
      <c r="J121" s="6"/>
      <c r="L121" s="6" t="s">
        <v>198</v>
      </c>
      <c r="M121" s="6"/>
    </row>
    <row r="122" spans="2:17" ht="14.25">
      <c r="B122" s="39" t="s">
        <v>98</v>
      </c>
      <c r="C122" s="6">
        <f>(280.46645+36000.76983*C119)/360</f>
        <v>9.444429893963951</v>
      </c>
      <c r="D122" s="6"/>
      <c r="E122" s="34"/>
      <c r="F122" s="34"/>
      <c r="G122" s="34"/>
      <c r="H122" s="6"/>
      <c r="I122" s="6"/>
      <c r="J122" s="6"/>
      <c r="L122" s="39" t="s">
        <v>98</v>
      </c>
      <c r="M122" s="6">
        <f>(280.46645+36000.76983*M119)/360</f>
        <v>9.52381984134476</v>
      </c>
      <c r="O122" s="34">
        <f>TRUNC(M122)</f>
        <v>9</v>
      </c>
      <c r="P122" s="34">
        <f>TRUNC((M122-TRUNC(M122))*60)</f>
        <v>31</v>
      </c>
      <c r="Q122" s="34">
        <f>((M122-TRUNC(M122))*60-TRUNC((M122-TRUNC(M122))*60))*60</f>
        <v>25.751428841138022</v>
      </c>
    </row>
    <row r="123" spans="2:13" ht="12.75">
      <c r="B123" s="39" t="s">
        <v>423</v>
      </c>
      <c r="C123" s="6">
        <f>(C122-INT(C122))*360</f>
        <v>159.99476182702244</v>
      </c>
      <c r="D123" s="6"/>
      <c r="E123" s="34">
        <f>TRUNC(C123)</f>
        <v>159</v>
      </c>
      <c r="F123" s="34">
        <f>TRUNC((C123-TRUNC(C123))*60)</f>
        <v>59</v>
      </c>
      <c r="G123" s="34">
        <f>((C123-TRUNC(C123))*60-TRUNC((C123-TRUNC(C123))*60))*60</f>
        <v>41.14257728079792</v>
      </c>
      <c r="H123" s="6"/>
      <c r="I123" s="6"/>
      <c r="J123" s="6"/>
      <c r="L123" s="39" t="s">
        <v>423</v>
      </c>
      <c r="M123" s="6">
        <f>(M122-INT(M122))*360</f>
        <v>188.5751428841138</v>
      </c>
    </row>
    <row r="124" spans="2:13" ht="14.25">
      <c r="B124" s="39" t="s">
        <v>99</v>
      </c>
      <c r="C124" s="6">
        <f>(357.5291+35999.0503*C119)/360</f>
        <v>9.658078921138861</v>
      </c>
      <c r="D124" s="6"/>
      <c r="E124" s="6"/>
      <c r="F124" s="6"/>
      <c r="G124" s="6"/>
      <c r="H124" s="6"/>
      <c r="I124" s="6"/>
      <c r="J124" s="6"/>
      <c r="L124" s="39" t="s">
        <v>99</v>
      </c>
      <c r="M124" s="6">
        <f>(357.5291+35999.0503*M119)/360</f>
        <v>9.737465076561973</v>
      </c>
    </row>
    <row r="125" spans="2:13" ht="12.75">
      <c r="B125" s="39" t="s">
        <v>355</v>
      </c>
      <c r="C125" s="6">
        <f>(C124-INT(C124))*360</f>
        <v>236.9084116099899</v>
      </c>
      <c r="D125" s="6"/>
      <c r="E125" s="34">
        <f>TRUNC(C125)</f>
        <v>236</v>
      </c>
      <c r="F125" s="34">
        <f>TRUNC((C125-TRUNC(C125))*60)</f>
        <v>54</v>
      </c>
      <c r="G125" s="34">
        <f>((C125-TRUNC(C125))*60-TRUNC((C125-TRUNC(C125))*60))*60</f>
        <v>30.28179596368318</v>
      </c>
      <c r="H125" s="6" t="s">
        <v>236</v>
      </c>
      <c r="I125" s="6"/>
      <c r="J125" s="6"/>
      <c r="L125" s="39" t="s">
        <v>355</v>
      </c>
      <c r="M125" s="6">
        <f>(M124-INT(M124))*360</f>
        <v>265.4874275623103</v>
      </c>
    </row>
    <row r="126" spans="2:13" ht="14.25">
      <c r="B126" s="39" t="s">
        <v>100</v>
      </c>
      <c r="C126" s="6">
        <f>(125.04-1934.136*C119)/360</f>
        <v>-0.11821165048963797</v>
      </c>
      <c r="D126" s="6"/>
      <c r="E126" s="6"/>
      <c r="F126" s="6"/>
      <c r="G126" s="6"/>
      <c r="H126" s="6"/>
      <c r="I126" s="6"/>
      <c r="J126" s="6"/>
      <c r="L126" s="39" t="s">
        <v>100</v>
      </c>
      <c r="M126" s="6">
        <f>(125.04-1934.136*M119)/360</f>
        <v>-0.12247686359459134</v>
      </c>
    </row>
    <row r="127" spans="2:13" ht="12.75">
      <c r="B127" s="39" t="s">
        <v>101</v>
      </c>
      <c r="C127" s="6">
        <f>(C126-INT(C126))*360</f>
        <v>317.4438058237303</v>
      </c>
      <c r="D127" s="6"/>
      <c r="E127" s="34">
        <f aca="true" t="shared" si="3" ref="E127:E136">TRUNC(C127)</f>
        <v>317</v>
      </c>
      <c r="F127" s="34">
        <f aca="true" t="shared" si="4" ref="F127:F136">TRUNC((C127-TRUNC(C127))*60)</f>
        <v>26</v>
      </c>
      <c r="G127" s="34">
        <f aca="true" t="shared" si="5" ref="G127:G136">((C127-TRUNC(C127))*60-TRUNC((C127-TRUNC(C127))*60))*60</f>
        <v>37.70096542913507</v>
      </c>
      <c r="H127" s="6"/>
      <c r="I127" s="6"/>
      <c r="J127" s="6"/>
      <c r="L127" s="39" t="s">
        <v>101</v>
      </c>
      <c r="M127" s="6">
        <f>(M126-INT(M126))*360</f>
        <v>315.90832910594713</v>
      </c>
    </row>
    <row r="128" spans="2:13" ht="12.75">
      <c r="B128" s="6" t="s">
        <v>102</v>
      </c>
      <c r="C128" s="6">
        <f>(17.264/3600)*SIN(C127/Dr)+(0.206/3600)*SIN(2*C127/Dr)</f>
        <v>-0.003300310637865983</v>
      </c>
      <c r="D128" s="6"/>
      <c r="E128" s="34">
        <f t="shared" si="3"/>
        <v>0</v>
      </c>
      <c r="F128" s="34">
        <f t="shared" si="4"/>
        <v>0</v>
      </c>
      <c r="G128" s="34">
        <f t="shared" si="5"/>
        <v>-11.881118296317538</v>
      </c>
      <c r="H128" s="6"/>
      <c r="I128" s="6"/>
      <c r="J128" s="6"/>
      <c r="L128" s="6" t="s">
        <v>102</v>
      </c>
      <c r="M128" s="6">
        <f>(17.264/3600)*SIN(M127/Dr)+(0.206/3600)*SIN(2*M127/Dr)</f>
        <v>-0.0033939812757039114</v>
      </c>
    </row>
    <row r="129" spans="2:13" ht="12.75">
      <c r="B129" s="6" t="s">
        <v>103</v>
      </c>
      <c r="C129" s="6">
        <f>(-1.264/3600)*SIN(2*C123/Dr)</f>
        <v>0.00022573904775704192</v>
      </c>
      <c r="D129" s="6"/>
      <c r="E129" s="34">
        <f t="shared" si="3"/>
        <v>0</v>
      </c>
      <c r="F129" s="34">
        <f t="shared" si="4"/>
        <v>0</v>
      </c>
      <c r="G129" s="34">
        <f t="shared" si="5"/>
        <v>0.8126605719253509</v>
      </c>
      <c r="H129" s="6"/>
      <c r="I129" s="6"/>
      <c r="J129" s="6"/>
      <c r="L129" s="6" t="s">
        <v>103</v>
      </c>
      <c r="M129" s="6">
        <f>(-1.264/3600)*SIN(2*M123/Dr)</f>
        <v>-0.00010353531641627361</v>
      </c>
    </row>
    <row r="130" spans="2:13" ht="12.75">
      <c r="B130" s="6" t="s">
        <v>104</v>
      </c>
      <c r="C130" s="6">
        <f>(9.23/3600)*COS(C127/Dr)-(0.09/3600)*COS(2*C127/Dr)</f>
        <v>0.001886467390558602</v>
      </c>
      <c r="D130" s="6"/>
      <c r="E130" s="34">
        <f t="shared" si="3"/>
        <v>0</v>
      </c>
      <c r="F130" s="34">
        <f t="shared" si="4"/>
        <v>0</v>
      </c>
      <c r="G130" s="34">
        <f t="shared" si="5"/>
        <v>6.791282606010967</v>
      </c>
      <c r="H130" s="6"/>
      <c r="I130" s="6"/>
      <c r="J130" s="6"/>
      <c r="L130" s="6" t="s">
        <v>104</v>
      </c>
      <c r="M130" s="6">
        <f>(9.23/3600)*COS(M127/Dr)-(0.09/3600)*COS(2*M127/Dr)</f>
        <v>0.0018406628583182544</v>
      </c>
    </row>
    <row r="131" spans="2:13" ht="12.75">
      <c r="B131" s="6" t="s">
        <v>105</v>
      </c>
      <c r="C131" s="6">
        <f>(0.548/3600)*COS(2*C123/Dr)</f>
        <v>0.00011659109458007848</v>
      </c>
      <c r="D131" s="6"/>
      <c r="E131" s="34">
        <f t="shared" si="3"/>
        <v>0</v>
      </c>
      <c r="F131" s="34">
        <f t="shared" si="4"/>
        <v>0</v>
      </c>
      <c r="G131" s="34">
        <f t="shared" si="5"/>
        <v>0.41972794048828255</v>
      </c>
      <c r="H131" s="6"/>
      <c r="I131" s="6"/>
      <c r="J131" s="6"/>
      <c r="L131" s="6" t="s">
        <v>105</v>
      </c>
      <c r="M131" s="6">
        <f>(0.548/3600)*COS(2*M123/Dr)</f>
        <v>0.0001454535974176146</v>
      </c>
    </row>
    <row r="132" spans="2:13" ht="12.75">
      <c r="B132" s="6" t="s">
        <v>106</v>
      </c>
      <c r="C132" s="6">
        <f>23.43929111+C130+C131-(46.815/3600)*C119</f>
        <v>23.440167335190186</v>
      </c>
      <c r="D132" s="6"/>
      <c r="E132" s="34">
        <f t="shared" si="3"/>
        <v>23</v>
      </c>
      <c r="F132" s="34">
        <f t="shared" si="4"/>
        <v>26</v>
      </c>
      <c r="G132" s="34">
        <f t="shared" si="5"/>
        <v>24.602406684668097</v>
      </c>
      <c r="H132" s="6" t="s">
        <v>166</v>
      </c>
      <c r="I132" s="6"/>
      <c r="J132" s="6"/>
      <c r="L132" s="6" t="s">
        <v>106</v>
      </c>
      <c r="M132" s="6">
        <f>23.43929111+M130+M131-(46.815/3600)*M119</f>
        <v>23.440140069380472</v>
      </c>
    </row>
    <row r="133" spans="2:13" ht="12.75">
      <c r="B133" s="6" t="s">
        <v>367</v>
      </c>
      <c r="C133" s="6">
        <f>(6898.06/3600)*SIN(C125/Dr)+(72.095/3600)*SIN(2*C125/Dr)+(0.966/3600)*SIN(3*C125/Dr)</f>
        <v>-1.5870519906695326</v>
      </c>
      <c r="D133" s="6"/>
      <c r="E133" s="34">
        <f t="shared" si="3"/>
        <v>-1</v>
      </c>
      <c r="F133" s="34">
        <f t="shared" si="4"/>
        <v>-35</v>
      </c>
      <c r="G133" s="34">
        <f t="shared" si="5"/>
        <v>-13.387166410317377</v>
      </c>
      <c r="H133" s="6"/>
      <c r="I133" s="6"/>
      <c r="J133" s="6"/>
      <c r="L133" s="6" t="s">
        <v>367</v>
      </c>
      <c r="M133" s="6">
        <f>(6898.06/3600)*SIN(M125/Dr)+(72.095/3600)*SIN(2*M125/Dr)+(0.966/3600)*SIN(3*M125/Dr)</f>
        <v>-1.906785584976459</v>
      </c>
    </row>
    <row r="134" spans="2:13" ht="12.75">
      <c r="B134" s="6" t="s">
        <v>107</v>
      </c>
      <c r="C134" s="6">
        <f>C123+C133+C128+C129-(20.47/3600)</f>
        <v>158.3989491536517</v>
      </c>
      <c r="D134" s="6"/>
      <c r="E134" s="34">
        <f t="shared" si="3"/>
        <v>158</v>
      </c>
      <c r="F134" s="34">
        <f t="shared" si="4"/>
        <v>23</v>
      </c>
      <c r="G134" s="34">
        <f t="shared" si="5"/>
        <v>56.2169531461177</v>
      </c>
      <c r="H134" s="6" t="s">
        <v>239</v>
      </c>
      <c r="I134" s="6"/>
      <c r="J134" s="6"/>
      <c r="L134" s="6" t="s">
        <v>107</v>
      </c>
      <c r="M134" s="6">
        <f>M123+M133+M128+M129-(20.47/3600)</f>
        <v>186.6591736714341</v>
      </c>
    </row>
    <row r="135" spans="2:13" ht="12.75">
      <c r="B135" s="6" t="s">
        <v>108</v>
      </c>
      <c r="C135" s="6">
        <f>ASIN(SIN(C134/Dr)*SIN(C132/Dr))*180/PI()</f>
        <v>8.420877219698552</v>
      </c>
      <c r="D135" s="6"/>
      <c r="E135" s="34">
        <f t="shared" si="3"/>
        <v>8</v>
      </c>
      <c r="F135" s="34">
        <f t="shared" si="4"/>
        <v>25</v>
      </c>
      <c r="G135" s="34">
        <f t="shared" si="5"/>
        <v>15.157990914786268</v>
      </c>
      <c r="H135" s="6" t="s">
        <v>240</v>
      </c>
      <c r="I135" s="6"/>
      <c r="J135" s="6"/>
      <c r="L135" s="6" t="s">
        <v>108</v>
      </c>
      <c r="M135" s="6">
        <f>ASIN(SIN(M134/Dr)*SIN(M132/Dr))*180/PI()</f>
        <v>-2.643936203100118</v>
      </c>
    </row>
    <row r="136" spans="2:13" ht="14.25">
      <c r="B136" s="6" t="s">
        <v>109</v>
      </c>
      <c r="C136" s="6">
        <f>ATAN(TAN(C134/Dr)*COS(C132/Dr))*180/PI()</f>
        <v>-19.964762295407713</v>
      </c>
      <c r="D136" s="6"/>
      <c r="E136" s="34">
        <f t="shared" si="3"/>
        <v>-19</v>
      </c>
      <c r="F136" s="34">
        <f t="shared" si="4"/>
        <v>-57</v>
      </c>
      <c r="G136" s="34">
        <f t="shared" si="5"/>
        <v>-53.14426346776628</v>
      </c>
      <c r="H136" s="6"/>
      <c r="I136" s="6"/>
      <c r="J136" s="6"/>
      <c r="L136" s="6" t="s">
        <v>109</v>
      </c>
      <c r="M136" s="6">
        <f>ATAN(TAN(M134/Dr)*COS(M132/Dr))*180/PI()</f>
        <v>6.1139800527854975</v>
      </c>
    </row>
    <row r="137" spans="2:13" ht="14.25">
      <c r="B137" s="6" t="s">
        <v>110</v>
      </c>
      <c r="C137" s="35">
        <f>IF(AND(C134&gt;=0,C134&lt;=90),C136,0)</f>
        <v>0</v>
      </c>
      <c r="D137" s="6"/>
      <c r="E137" s="34"/>
      <c r="F137" s="34"/>
      <c r="G137" s="34"/>
      <c r="H137" s="34" t="s">
        <v>242</v>
      </c>
      <c r="I137" s="6"/>
      <c r="J137" s="6"/>
      <c r="L137" s="6" t="s">
        <v>110</v>
      </c>
      <c r="M137" s="35">
        <f>IF(AND(M134&gt;=0,M134&lt;=90),M136,0)</f>
        <v>0</v>
      </c>
    </row>
    <row r="138" spans="2:13" ht="14.25">
      <c r="B138" s="6" t="s">
        <v>111</v>
      </c>
      <c r="C138" s="6">
        <f>IF(AND(C134&gt;=90,C134&lt;=270),C136+180,0)</f>
        <v>160.03523770459228</v>
      </c>
      <c r="D138" s="6"/>
      <c r="E138" s="34"/>
      <c r="F138" s="34"/>
      <c r="G138" s="34"/>
      <c r="H138" s="34" t="s">
        <v>242</v>
      </c>
      <c r="I138" s="6"/>
      <c r="J138" s="6"/>
      <c r="L138" s="6" t="s">
        <v>111</v>
      </c>
      <c r="M138" s="6">
        <f>IF(AND(M134&gt;=90,M134&lt;=270),M136+180,0)</f>
        <v>186.1139800527855</v>
      </c>
    </row>
    <row r="139" spans="2:13" ht="14.25">
      <c r="B139" s="6" t="s">
        <v>112</v>
      </c>
      <c r="C139" s="6">
        <f>IF(AND(C134&gt;=270,C134&lt;=360),C136+360,0)</f>
        <v>0</v>
      </c>
      <c r="D139" s="6"/>
      <c r="E139" s="34"/>
      <c r="F139" s="34"/>
      <c r="G139" s="34"/>
      <c r="H139" s="34" t="s">
        <v>242</v>
      </c>
      <c r="I139" s="6"/>
      <c r="J139" s="6"/>
      <c r="L139" s="6" t="s">
        <v>112</v>
      </c>
      <c r="M139" s="6">
        <f>IF(AND(M134&gt;=270,M134&lt;=360),M136+360,0)</f>
        <v>0</v>
      </c>
    </row>
    <row r="140" spans="2:13" ht="12.75">
      <c r="B140" s="6" t="s">
        <v>113</v>
      </c>
      <c r="C140" s="6">
        <f>SUM(C137:C139)</f>
        <v>160.03523770459228</v>
      </c>
      <c r="D140" s="6"/>
      <c r="E140" s="34">
        <f aca="true" t="shared" si="6" ref="E140:E147">TRUNC(C140)</f>
        <v>160</v>
      </c>
      <c r="F140" s="34">
        <f aca="true" t="shared" si="7" ref="F140:F147">TRUNC((C140-TRUNC(C140))*60)</f>
        <v>2</v>
      </c>
      <c r="G140" s="34">
        <f aca="true" t="shared" si="8" ref="G140:G147">((C140-TRUNC(C140))*60-TRUNC((C140-TRUNC(C140))*60))*60</f>
        <v>6.855736532195351</v>
      </c>
      <c r="H140" s="6" t="s">
        <v>243</v>
      </c>
      <c r="I140" s="6"/>
      <c r="J140" s="40"/>
      <c r="L140" s="6" t="s">
        <v>113</v>
      </c>
      <c r="M140" s="6">
        <f>SUM(M137:M139)</f>
        <v>186.1139800527855</v>
      </c>
    </row>
    <row r="141" spans="2:13" ht="12.75">
      <c r="B141" s="6" t="s">
        <v>114</v>
      </c>
      <c r="C141" s="6">
        <f>(C123-C140)/15</f>
        <v>-0.002698391837988841</v>
      </c>
      <c r="D141" s="6"/>
      <c r="E141" s="34">
        <f t="shared" si="6"/>
        <v>0</v>
      </c>
      <c r="F141" s="34">
        <f t="shared" si="7"/>
        <v>0</v>
      </c>
      <c r="G141" s="34">
        <f t="shared" si="8"/>
        <v>-9.714210616759829</v>
      </c>
      <c r="H141" s="6" t="s">
        <v>244</v>
      </c>
      <c r="I141" s="6"/>
      <c r="J141" s="6"/>
      <c r="L141" s="6" t="s">
        <v>114</v>
      </c>
      <c r="M141" s="6">
        <f>(M123-M140)/15</f>
        <v>0.164077522088553</v>
      </c>
    </row>
    <row r="142" spans="2:13" ht="12.75">
      <c r="B142" s="6" t="s">
        <v>245</v>
      </c>
      <c r="C142" s="6">
        <f>0.267/(1-0.017*COS(C125/Dr))</f>
        <v>0.264544591680051</v>
      </c>
      <c r="D142" s="6"/>
      <c r="E142" s="34">
        <f t="shared" si="6"/>
        <v>0</v>
      </c>
      <c r="F142" s="34">
        <f t="shared" si="7"/>
        <v>15</v>
      </c>
      <c r="G142" s="34">
        <f t="shared" si="8"/>
        <v>52.36053004818363</v>
      </c>
      <c r="H142" s="6" t="s">
        <v>246</v>
      </c>
      <c r="I142" s="6"/>
      <c r="J142" s="6"/>
      <c r="L142" s="6" t="s">
        <v>245</v>
      </c>
      <c r="M142" s="6">
        <f>0.267/(1-0.017*COS(M125/Dr))</f>
        <v>0.26664335826532864</v>
      </c>
    </row>
    <row r="143" spans="2:13" ht="12.75">
      <c r="B143" s="6" t="s">
        <v>247</v>
      </c>
      <c r="C143" s="6">
        <f>1.76/60*SQRT($H$6)</f>
        <v>0.09276014469827247</v>
      </c>
      <c r="D143" s="6"/>
      <c r="E143" s="34">
        <f t="shared" si="6"/>
        <v>0</v>
      </c>
      <c r="F143" s="34">
        <f t="shared" si="7"/>
        <v>5</v>
      </c>
      <c r="G143" s="34">
        <f t="shared" si="8"/>
        <v>33.9365209137809</v>
      </c>
      <c r="H143" s="6" t="s">
        <v>248</v>
      </c>
      <c r="I143" s="6"/>
      <c r="J143" s="6"/>
      <c r="L143" s="6" t="s">
        <v>247</v>
      </c>
      <c r="M143" s="6">
        <f>1.76/60*SQRT($H$6)</f>
        <v>0.09276014469827247</v>
      </c>
    </row>
    <row r="144" spans="2:13" ht="12.75">
      <c r="B144" s="6" t="s">
        <v>370</v>
      </c>
      <c r="C144" s="6">
        <f>-(C142+(34.5/60)+C143)</f>
        <v>-0.9323047363783235</v>
      </c>
      <c r="D144" s="6"/>
      <c r="E144" s="41">
        <f t="shared" si="6"/>
        <v>0</v>
      </c>
      <c r="F144" s="41">
        <f t="shared" si="7"/>
        <v>-55</v>
      </c>
      <c r="G144" s="41">
        <f t="shared" si="8"/>
        <v>-56.29705096196432</v>
      </c>
      <c r="H144" s="6" t="s">
        <v>249</v>
      </c>
      <c r="I144" s="6"/>
      <c r="J144" s="6"/>
      <c r="L144" s="6" t="s">
        <v>370</v>
      </c>
      <c r="M144" s="6">
        <f>-(M142+(34.5/60)+M143)</f>
        <v>-0.9344035029636011</v>
      </c>
    </row>
    <row r="145" spans="2:13" ht="12.75">
      <c r="B145" s="6" t="s">
        <v>250</v>
      </c>
      <c r="C145" s="6">
        <f>ACOS(-TAN($I$5/Dr)*TAN(C135/Dr)+SIN(C144/Dr)/COS($I$5/Dr)/COS(C135/Dr))*180/PI()</f>
        <v>90.03145713354803</v>
      </c>
      <c r="D145" s="6"/>
      <c r="E145" s="34">
        <f t="shared" si="6"/>
        <v>90</v>
      </c>
      <c r="F145" s="34">
        <f t="shared" si="7"/>
        <v>1</v>
      </c>
      <c r="G145" s="34">
        <f t="shared" si="8"/>
        <v>53.24568077291133</v>
      </c>
      <c r="H145" s="6" t="s">
        <v>251</v>
      </c>
      <c r="I145" s="6"/>
      <c r="J145" s="6"/>
      <c r="L145" s="6" t="s">
        <v>250</v>
      </c>
      <c r="M145" s="6">
        <f>ACOS(-TAN($I$5/Dr)*TAN(M135/Dr)+SIN(M144/Dr)/COS($I$5/Dr)/COS(M135/Dr))*180/PI()</f>
        <v>91.22676543110624</v>
      </c>
    </row>
    <row r="146" spans="2:13" ht="12.75">
      <c r="B146" s="6" t="s">
        <v>252</v>
      </c>
      <c r="C146" s="6">
        <f>C145/15+(12-C141)</f>
        <v>18.004795534074525</v>
      </c>
      <c r="D146" s="6"/>
      <c r="E146" s="41">
        <f t="shared" si="6"/>
        <v>18</v>
      </c>
      <c r="F146" s="41">
        <f t="shared" si="7"/>
        <v>0</v>
      </c>
      <c r="G146" s="41">
        <f t="shared" si="8"/>
        <v>17.263922668288956</v>
      </c>
      <c r="H146" s="6" t="s">
        <v>253</v>
      </c>
      <c r="I146" s="6"/>
      <c r="J146" s="6"/>
      <c r="L146" s="6" t="s">
        <v>252</v>
      </c>
      <c r="M146" s="6">
        <f>M145/15+(12-M141)</f>
        <v>17.917706839985197</v>
      </c>
    </row>
    <row r="147" spans="2:13" ht="12.75">
      <c r="B147" s="6" t="s">
        <v>258</v>
      </c>
      <c r="C147" s="6">
        <f>C146+($I$6-$I$4)/15</f>
        <v>17.883684422963412</v>
      </c>
      <c r="D147" s="6"/>
      <c r="E147" s="41">
        <f t="shared" si="6"/>
        <v>17</v>
      </c>
      <c r="F147" s="41">
        <f t="shared" si="7"/>
        <v>53</v>
      </c>
      <c r="G147" s="41">
        <f t="shared" si="8"/>
        <v>1.2639226682847493</v>
      </c>
      <c r="H147" s="6" t="s">
        <v>195</v>
      </c>
      <c r="I147" s="6"/>
      <c r="J147" s="6"/>
      <c r="L147" s="6" t="s">
        <v>258</v>
      </c>
      <c r="M147" s="6">
        <f>M146+($I$6-$I$4)/15</f>
        <v>17.796595728874085</v>
      </c>
    </row>
    <row r="148" spans="2:13" ht="12.75">
      <c r="B148" s="6"/>
      <c r="C148" s="6"/>
      <c r="D148" s="6"/>
      <c r="E148" s="6"/>
      <c r="F148" s="6"/>
      <c r="G148" s="6"/>
      <c r="H148" s="6"/>
      <c r="I148" s="6"/>
      <c r="J148" s="6"/>
      <c r="L148" s="6"/>
      <c r="M148" s="6"/>
    </row>
    <row r="149" spans="2:13" ht="12.75">
      <c r="B149" s="6" t="s">
        <v>216</v>
      </c>
      <c r="C149" s="6"/>
      <c r="D149" s="6"/>
      <c r="E149" s="6"/>
      <c r="F149" s="6"/>
      <c r="G149" s="6"/>
      <c r="H149" s="6"/>
      <c r="I149" s="6"/>
      <c r="J149" s="6"/>
      <c r="L149" s="6" t="s">
        <v>216</v>
      </c>
      <c r="M149" s="6"/>
    </row>
    <row r="150" spans="2:17" ht="14.25">
      <c r="B150" s="39" t="s">
        <v>99</v>
      </c>
      <c r="C150" s="6">
        <f>(218.31617+481267.88088*C119)/360</f>
        <v>116.44722670677618</v>
      </c>
      <c r="D150" s="6"/>
      <c r="E150" s="6"/>
      <c r="F150" s="6"/>
      <c r="G150" s="6"/>
      <c r="H150" s="6"/>
      <c r="I150" s="6"/>
      <c r="J150" s="6"/>
      <c r="L150" s="39" t="s">
        <v>99</v>
      </c>
      <c r="M150" s="6">
        <f>(218.31617+481267.88088*M119)/360</f>
        <v>117.50853267105303</v>
      </c>
      <c r="O150" s="34">
        <f aca="true" t="shared" si="9" ref="O150:O206">TRUNC(M150)</f>
        <v>117</v>
      </c>
      <c r="P150" s="34">
        <f aca="true" t="shared" si="10" ref="P150:P206">TRUNC((M150-TRUNC(M150))*60)</f>
        <v>30</v>
      </c>
      <c r="Q150" s="34">
        <f aca="true" t="shared" si="11" ref="Q150:Q206">((M150-TRUNC(M150))*60-TRUNC((M150-TRUNC(M150))*60))*60</f>
        <v>30.717615790916852</v>
      </c>
    </row>
    <row r="151" spans="2:17" ht="12.75">
      <c r="B151" s="6" t="s">
        <v>355</v>
      </c>
      <c r="C151" s="6">
        <f>(C150-INT(C150))*360</f>
        <v>161.00161443942397</v>
      </c>
      <c r="D151" s="6"/>
      <c r="E151" s="34">
        <f>TRUNC(C151)</f>
        <v>161</v>
      </c>
      <c r="F151" s="34">
        <f>TRUNC((C151-TRUNC(C151))*60)</f>
        <v>0</v>
      </c>
      <c r="G151" s="34">
        <f>((C151-TRUNC(C151))*60-TRUNC((C151-TRUNC(C151))*60))*60</f>
        <v>5.811981926308363</v>
      </c>
      <c r="H151" s="6" t="s">
        <v>259</v>
      </c>
      <c r="I151" s="6"/>
      <c r="J151" s="6"/>
      <c r="L151" s="6" t="s">
        <v>355</v>
      </c>
      <c r="M151" s="6">
        <f>(M150-INT(M150))*360</f>
        <v>183.07176157909169</v>
      </c>
      <c r="O151" s="34">
        <f t="shared" si="9"/>
        <v>183</v>
      </c>
      <c r="P151" s="34">
        <f t="shared" si="10"/>
        <v>4</v>
      </c>
      <c r="Q151" s="34">
        <f t="shared" si="11"/>
        <v>18.341684730066845</v>
      </c>
    </row>
    <row r="152" spans="2:17" ht="15" customHeight="1">
      <c r="B152" s="39" t="s">
        <v>320</v>
      </c>
      <c r="C152" s="6">
        <f>(134.96292+477198.86753*C119)/360</f>
        <v>115.236281651645</v>
      </c>
      <c r="D152" s="6"/>
      <c r="E152" s="6"/>
      <c r="F152" s="6"/>
      <c r="G152" s="6"/>
      <c r="H152" s="6"/>
      <c r="I152" s="6"/>
      <c r="J152" s="6"/>
      <c r="L152" s="39" t="s">
        <v>320</v>
      </c>
      <c r="M152" s="6">
        <f>(134.96292+477198.86753*M119)/360</f>
        <v>116.28861450903347</v>
      </c>
      <c r="O152" s="34">
        <f t="shared" si="9"/>
        <v>116</v>
      </c>
      <c r="P152" s="34">
        <f t="shared" si="10"/>
        <v>17</v>
      </c>
      <c r="Q152" s="34">
        <f t="shared" si="11"/>
        <v>19.0122325204743</v>
      </c>
    </row>
    <row r="153" spans="2:17" ht="15" customHeight="1">
      <c r="B153" s="6" t="s">
        <v>369</v>
      </c>
      <c r="C153" s="6">
        <f>MOD((C152-INT(C152))*360,360)</f>
        <v>85.06139459220037</v>
      </c>
      <c r="D153" s="6"/>
      <c r="E153" s="34">
        <f>TRUNC(C153)</f>
        <v>85</v>
      </c>
      <c r="F153" s="34">
        <f>TRUNC((C153-TRUNC(C153))*60)</f>
        <v>3</v>
      </c>
      <c r="G153" s="34">
        <f>((C153-TRUNC(C153))*60-TRUNC((C153-TRUNC(C153))*60))*60</f>
        <v>41.02053192134008</v>
      </c>
      <c r="H153" s="6" t="s">
        <v>260</v>
      </c>
      <c r="I153" s="6"/>
      <c r="J153" s="6"/>
      <c r="L153" s="6" t="s">
        <v>369</v>
      </c>
      <c r="M153" s="6">
        <f>MOD((M152-INT(M152))*360,360)</f>
        <v>103.90122325204743</v>
      </c>
      <c r="O153" s="34">
        <f t="shared" si="9"/>
        <v>103</v>
      </c>
      <c r="P153" s="34">
        <f t="shared" si="10"/>
        <v>54</v>
      </c>
      <c r="Q153" s="34">
        <f t="shared" si="11"/>
        <v>4.403707370747725</v>
      </c>
    </row>
    <row r="154" spans="2:17" ht="14.25">
      <c r="B154" s="39" t="s">
        <v>318</v>
      </c>
      <c r="C154" s="6">
        <f>(93.27283+483202.01873*C119)/360</f>
        <v>116.56542952478158</v>
      </c>
      <c r="D154" s="6"/>
      <c r="E154" s="6"/>
      <c r="F154" s="6"/>
      <c r="G154" s="6"/>
      <c r="H154" s="6"/>
      <c r="I154" s="6"/>
      <c r="J154" s="6"/>
      <c r="L154" s="39" t="s">
        <v>318</v>
      </c>
      <c r="M154" s="6">
        <f>(93.27283+483202.01873*M119)/360</f>
        <v>117.63100070624304</v>
      </c>
      <c r="O154" s="34">
        <f t="shared" si="9"/>
        <v>117</v>
      </c>
      <c r="P154" s="34">
        <f t="shared" si="10"/>
        <v>37</v>
      </c>
      <c r="Q154" s="34">
        <f t="shared" si="11"/>
        <v>51.60254247495459</v>
      </c>
    </row>
    <row r="155" spans="2:17" ht="12.75">
      <c r="B155" s="6" t="s">
        <v>354</v>
      </c>
      <c r="C155" s="6">
        <f>(C154-INT(C154))*360</f>
        <v>203.55462892136813</v>
      </c>
      <c r="D155" s="6"/>
      <c r="E155" s="34">
        <f>TRUNC(C155)</f>
        <v>203</v>
      </c>
      <c r="F155" s="34">
        <f>TRUNC((C155-TRUNC(C155))*60)</f>
        <v>33</v>
      </c>
      <c r="G155" s="34">
        <f>((C155-TRUNC(C155))*60-TRUNC((C155-TRUNC(C155))*60))*60</f>
        <v>16.66411692528527</v>
      </c>
      <c r="H155" s="6" t="s">
        <v>261</v>
      </c>
      <c r="I155" s="6"/>
      <c r="J155" s="6"/>
      <c r="L155" s="6" t="s">
        <v>354</v>
      </c>
      <c r="M155" s="6">
        <f>(M154-INT(M154))*360</f>
        <v>227.16025424749546</v>
      </c>
      <c r="O155" s="34">
        <f t="shared" si="9"/>
        <v>227</v>
      </c>
      <c r="P155" s="34">
        <f t="shared" si="10"/>
        <v>9</v>
      </c>
      <c r="Q155" s="34">
        <f t="shared" si="11"/>
        <v>36.915290983652085</v>
      </c>
    </row>
    <row r="156" spans="2:17" ht="14.25">
      <c r="B156" s="39" t="s">
        <v>321</v>
      </c>
      <c r="C156" s="6">
        <f>(297.85027+445267.11135*C119)/360</f>
        <v>108.00279841279979</v>
      </c>
      <c r="D156" s="6"/>
      <c r="E156" s="6"/>
      <c r="F156" s="6"/>
      <c r="G156" s="6"/>
      <c r="H156" s="6"/>
      <c r="I156" s="6"/>
      <c r="J156" s="6"/>
      <c r="L156" s="39" t="s">
        <v>321</v>
      </c>
      <c r="M156" s="6">
        <f>(297.85027+445267.11135*M119)/360</f>
        <v>108.98471443035737</v>
      </c>
      <c r="O156" s="34">
        <f t="shared" si="9"/>
        <v>108</v>
      </c>
      <c r="P156" s="34">
        <f t="shared" si="10"/>
        <v>59</v>
      </c>
      <c r="Q156" s="34">
        <f t="shared" si="11"/>
        <v>4.971949286536983</v>
      </c>
    </row>
    <row r="157" spans="2:17" ht="12.75">
      <c r="B157" s="6" t="s">
        <v>170</v>
      </c>
      <c r="C157" s="6">
        <f>(C156-INT(C156))*360</f>
        <v>1.007428607924794</v>
      </c>
      <c r="D157" s="6"/>
      <c r="E157" s="34">
        <f aca="true" t="shared" si="12" ref="E157:E179">TRUNC(C157)</f>
        <v>1</v>
      </c>
      <c r="F157" s="34">
        <f aca="true" t="shared" si="13" ref="F157:F179">TRUNC((C157-TRUNC(C157))*60)</f>
        <v>0</v>
      </c>
      <c r="G157" s="34">
        <f aca="true" t="shared" si="14" ref="G157:G179">((C157-TRUNC(C157))*60-TRUNC((C157-TRUNC(C157))*60))*60</f>
        <v>26.742988529258582</v>
      </c>
      <c r="H157" s="6" t="s">
        <v>262</v>
      </c>
      <c r="I157" s="6"/>
      <c r="J157" s="6"/>
      <c r="L157" s="6" t="s">
        <v>170</v>
      </c>
      <c r="M157" s="6">
        <f>(M156-INT(M156))*360</f>
        <v>354.4971949286537</v>
      </c>
      <c r="O157" s="34">
        <f t="shared" si="9"/>
        <v>354</v>
      </c>
      <c r="P157" s="34">
        <f t="shared" si="10"/>
        <v>29</v>
      </c>
      <c r="Q157" s="34">
        <f t="shared" si="11"/>
        <v>49.90174315331387</v>
      </c>
    </row>
    <row r="158" spans="2:17" ht="12.75">
      <c r="B158" s="6" t="s">
        <v>199</v>
      </c>
      <c r="C158" s="6">
        <f>(22640/3600)*SIN(C153/Dr)</f>
        <v>6.2655414947482235</v>
      </c>
      <c r="D158" s="6"/>
      <c r="E158" s="34">
        <f t="shared" si="12"/>
        <v>6</v>
      </c>
      <c r="F158" s="34">
        <f t="shared" si="13"/>
        <v>15</v>
      </c>
      <c r="G158" s="34">
        <f t="shared" si="14"/>
        <v>55.9493810936047</v>
      </c>
      <c r="H158" s="6"/>
      <c r="I158" s="6"/>
      <c r="J158" s="6"/>
      <c r="L158" s="6" t="s">
        <v>199</v>
      </c>
      <c r="M158" s="6">
        <f>(22640/3600)*SIN(M153/Dr)</f>
        <v>6.104695839320372</v>
      </c>
      <c r="O158" s="34">
        <f t="shared" si="9"/>
        <v>6</v>
      </c>
      <c r="P158" s="34">
        <f t="shared" si="10"/>
        <v>6</v>
      </c>
      <c r="Q158" s="34">
        <f t="shared" si="11"/>
        <v>16.90502155333867</v>
      </c>
    </row>
    <row r="159" spans="2:17" ht="12.75">
      <c r="B159" s="6" t="s">
        <v>200</v>
      </c>
      <c r="C159" s="6">
        <f>(-4586/3600)*SIN((C153-2*C157)/Dr)</f>
        <v>-1.2645191943534444</v>
      </c>
      <c r="D159" s="6"/>
      <c r="E159" s="34">
        <f t="shared" si="12"/>
        <v>-1</v>
      </c>
      <c r="F159" s="34">
        <f t="shared" si="13"/>
        <v>-15</v>
      </c>
      <c r="G159" s="34">
        <f t="shared" si="14"/>
        <v>-52.26909967239983</v>
      </c>
      <c r="H159" s="6"/>
      <c r="I159" s="6"/>
      <c r="J159" s="6"/>
      <c r="L159" s="6" t="s">
        <v>200</v>
      </c>
      <c r="M159" s="6">
        <f>(-4586/3600)*SIN((M153-2*M157)/Dr)</f>
        <v>-1.1554093150721099</v>
      </c>
      <c r="O159" s="34">
        <f t="shared" si="9"/>
        <v>-1</v>
      </c>
      <c r="P159" s="34">
        <f t="shared" si="10"/>
        <v>-9</v>
      </c>
      <c r="Q159" s="34">
        <f t="shared" si="11"/>
        <v>-19.473534259595517</v>
      </c>
    </row>
    <row r="160" spans="2:17" ht="12.75">
      <c r="B160" s="6" t="s">
        <v>201</v>
      </c>
      <c r="C160" s="6">
        <f>(2370/3600)*SIN(2*C157/Dr)</f>
        <v>0.023146107890856523</v>
      </c>
      <c r="D160" s="6"/>
      <c r="E160" s="34">
        <f t="shared" si="12"/>
        <v>0</v>
      </c>
      <c r="F160" s="34">
        <f t="shared" si="13"/>
        <v>1</v>
      </c>
      <c r="G160" s="34">
        <f t="shared" si="14"/>
        <v>23.325988407083482</v>
      </c>
      <c r="H160" s="6"/>
      <c r="I160" s="6"/>
      <c r="J160" s="6"/>
      <c r="L160" s="6" t="s">
        <v>201</v>
      </c>
      <c r="M160" s="6">
        <f>(2370/3600)*SIN(2*M157/Dr)</f>
        <v>-0.12567919803575517</v>
      </c>
      <c r="O160" s="34">
        <f t="shared" si="9"/>
        <v>0</v>
      </c>
      <c r="P160" s="34">
        <f t="shared" si="10"/>
        <v>-7</v>
      </c>
      <c r="Q160" s="34">
        <f t="shared" si="11"/>
        <v>-32.44511292871859</v>
      </c>
    </row>
    <row r="161" spans="2:17" ht="12.75">
      <c r="B161" s="6" t="s">
        <v>202</v>
      </c>
      <c r="C161" s="6">
        <f>(769/3600)*SIN(2*C153/Dr)</f>
        <v>0.03664226536748955</v>
      </c>
      <c r="D161" s="6"/>
      <c r="E161" s="34">
        <f t="shared" si="12"/>
        <v>0</v>
      </c>
      <c r="F161" s="34">
        <f t="shared" si="13"/>
        <v>2</v>
      </c>
      <c r="G161" s="34">
        <f t="shared" si="14"/>
        <v>11.912155322962379</v>
      </c>
      <c r="H161" s="6"/>
      <c r="I161" s="6"/>
      <c r="J161" s="6"/>
      <c r="L161" s="6" t="s">
        <v>202</v>
      </c>
      <c r="M161" s="6">
        <f>(769/3600)*SIN(2*M153/Dr)</f>
        <v>-0.09963343670991115</v>
      </c>
      <c r="O161" s="34">
        <f t="shared" si="9"/>
        <v>0</v>
      </c>
      <c r="P161" s="34">
        <f t="shared" si="10"/>
        <v>-5</v>
      </c>
      <c r="Q161" s="34">
        <f t="shared" si="11"/>
        <v>-58.680372155680125</v>
      </c>
    </row>
    <row r="162" spans="2:17" ht="12.75">
      <c r="B162" s="6" t="s">
        <v>203</v>
      </c>
      <c r="C162" s="6">
        <f>(-668/3600)*SIN(C125/Dr)</f>
        <v>0.1554582368039697</v>
      </c>
      <c r="D162" s="6"/>
      <c r="E162" s="34">
        <f t="shared" si="12"/>
        <v>0</v>
      </c>
      <c r="F162" s="34">
        <f t="shared" si="13"/>
        <v>9</v>
      </c>
      <c r="G162" s="34">
        <f t="shared" si="14"/>
        <v>19.64965249429092</v>
      </c>
      <c r="H162" s="6"/>
      <c r="I162" s="6"/>
      <c r="J162" s="6"/>
      <c r="L162" s="6" t="s">
        <v>203</v>
      </c>
      <c r="M162" s="6">
        <f>(-668/3600)*SIN(M125/Dr)</f>
        <v>0.1849803506678034</v>
      </c>
      <c r="O162" s="34">
        <f t="shared" si="9"/>
        <v>0</v>
      </c>
      <c r="P162" s="34">
        <f t="shared" si="10"/>
        <v>11</v>
      </c>
      <c r="Q162" s="34">
        <f t="shared" si="11"/>
        <v>5.929262404092235</v>
      </c>
    </row>
    <row r="163" spans="2:17" ht="12.75">
      <c r="B163" s="6" t="s">
        <v>204</v>
      </c>
      <c r="C163" s="6">
        <f>(-412/3600)*SIN(2*C155/Dr)</f>
        <v>-0.08384805182125817</v>
      </c>
      <c r="D163" s="6"/>
      <c r="E163" s="34">
        <f t="shared" si="12"/>
        <v>0</v>
      </c>
      <c r="F163" s="34">
        <f t="shared" si="13"/>
        <v>-5</v>
      </c>
      <c r="G163" s="34">
        <f t="shared" si="14"/>
        <v>-1.8529865565294124</v>
      </c>
      <c r="H163" s="6"/>
      <c r="I163" s="6"/>
      <c r="J163" s="6"/>
      <c r="L163" s="6" t="s">
        <v>204</v>
      </c>
      <c r="M163" s="6">
        <f>(-412/3600)*SIN(2*M155/Dr)</f>
        <v>-0.11411921985040718</v>
      </c>
      <c r="O163" s="34">
        <f t="shared" si="9"/>
        <v>0</v>
      </c>
      <c r="P163" s="34">
        <f t="shared" si="10"/>
        <v>-6</v>
      </c>
      <c r="Q163" s="34">
        <f t="shared" si="11"/>
        <v>-50.82919146146583</v>
      </c>
    </row>
    <row r="164" spans="2:17" ht="12.75">
      <c r="B164" s="6" t="s">
        <v>205</v>
      </c>
      <c r="C164" s="6">
        <f>(-212/3600)*SIN((2*C153-2*C157)/Dr)</f>
        <v>-0.012135157934803303</v>
      </c>
      <c r="D164" s="6"/>
      <c r="E164" s="34">
        <f t="shared" si="12"/>
        <v>0</v>
      </c>
      <c r="F164" s="34">
        <f t="shared" si="13"/>
        <v>0</v>
      </c>
      <c r="G164" s="34">
        <f t="shared" si="14"/>
        <v>-43.68656856529189</v>
      </c>
      <c r="H164" s="6"/>
      <c r="I164" s="6"/>
      <c r="J164" s="6"/>
      <c r="L164" s="6" t="s">
        <v>205</v>
      </c>
      <c r="M164" s="6">
        <f>(-212/3600)*SIN((2*M153-2*M157)/Dr)</f>
        <v>0.03690645529415095</v>
      </c>
      <c r="O164" s="34">
        <f t="shared" si="9"/>
        <v>0</v>
      </c>
      <c r="P164" s="34">
        <f t="shared" si="10"/>
        <v>2</v>
      </c>
      <c r="Q164" s="34">
        <f t="shared" si="11"/>
        <v>12.86323905894343</v>
      </c>
    </row>
    <row r="165" spans="2:17" ht="12.75">
      <c r="B165" s="6" t="s">
        <v>206</v>
      </c>
      <c r="C165" s="6">
        <f>(-206/3600)*SIN((C153+C125-2*C157)/Dr)</f>
        <v>0.03681619084224005</v>
      </c>
      <c r="D165" s="6"/>
      <c r="E165" s="34">
        <f t="shared" si="12"/>
        <v>0</v>
      </c>
      <c r="F165" s="34">
        <f t="shared" si="13"/>
        <v>2</v>
      </c>
      <c r="G165" s="34">
        <f t="shared" si="14"/>
        <v>12.538287032064162</v>
      </c>
      <c r="H165" s="6"/>
      <c r="I165" s="6"/>
      <c r="J165" s="6"/>
      <c r="L165" s="6" t="s">
        <v>206</v>
      </c>
      <c r="M165" s="6">
        <f>(-206/3600)*SIN((M153+M125-2*M157)/Dr)</f>
        <v>-0.019940694856440722</v>
      </c>
      <c r="O165" s="34">
        <f t="shared" si="9"/>
        <v>0</v>
      </c>
      <c r="P165" s="34">
        <f t="shared" si="10"/>
        <v>-1</v>
      </c>
      <c r="Q165" s="34">
        <f t="shared" si="11"/>
        <v>-11.786501483186598</v>
      </c>
    </row>
    <row r="166" spans="2:17" ht="12.75">
      <c r="B166" s="6" t="s">
        <v>207</v>
      </c>
      <c r="C166" s="6">
        <f>(192/3600)*SIN((C153+2*C157)/Dr)</f>
        <v>0.053263909409329985</v>
      </c>
      <c r="D166" s="6"/>
      <c r="E166" s="34">
        <f t="shared" si="12"/>
        <v>0</v>
      </c>
      <c r="F166" s="34">
        <f t="shared" si="13"/>
        <v>3</v>
      </c>
      <c r="G166" s="34">
        <f t="shared" si="14"/>
        <v>11.750073873587938</v>
      </c>
      <c r="H166" s="6"/>
      <c r="I166" s="6"/>
      <c r="J166" s="6"/>
      <c r="L166" s="6" t="s">
        <v>207</v>
      </c>
      <c r="M166" s="6">
        <f>(192/3600)*SIN((M153+2*M157)/Dr)</f>
        <v>0.053265238823463026</v>
      </c>
      <c r="O166" s="34">
        <f t="shared" si="9"/>
        <v>0</v>
      </c>
      <c r="P166" s="34">
        <f t="shared" si="10"/>
        <v>3</v>
      </c>
      <c r="Q166" s="34">
        <f t="shared" si="11"/>
        <v>11.754859764466898</v>
      </c>
    </row>
    <row r="167" spans="2:17" ht="12.75">
      <c r="B167" s="6" t="s">
        <v>208</v>
      </c>
      <c r="C167" s="6">
        <f>(-165/3600)*SIN((C125-2*C157)/Dr)</f>
        <v>0.037495563685095545</v>
      </c>
      <c r="D167" s="6"/>
      <c r="E167" s="34">
        <f t="shared" si="12"/>
        <v>0</v>
      </c>
      <c r="F167" s="34">
        <f t="shared" si="13"/>
        <v>2</v>
      </c>
      <c r="G167" s="34">
        <f t="shared" si="14"/>
        <v>14.984029266343963</v>
      </c>
      <c r="H167" s="6"/>
      <c r="I167" s="6"/>
      <c r="J167" s="6"/>
      <c r="L167" s="6" t="s">
        <v>208</v>
      </c>
      <c r="M167" s="6">
        <f>(-165/3600)*SIN((M125-2*M157)/Dr)</f>
        <v>0.04553934019370671</v>
      </c>
      <c r="O167" s="34">
        <f t="shared" si="9"/>
        <v>0</v>
      </c>
      <c r="P167" s="34">
        <f t="shared" si="10"/>
        <v>2</v>
      </c>
      <c r="Q167" s="34">
        <f t="shared" si="11"/>
        <v>43.94162469734414</v>
      </c>
    </row>
    <row r="168" spans="2:17" ht="12.75">
      <c r="B168" s="6" t="s">
        <v>209</v>
      </c>
      <c r="C168" s="6">
        <f>(148/3600)*SIN((C153-C125)/Dr)</f>
        <v>-0.01939734894117474</v>
      </c>
      <c r="D168" s="6"/>
      <c r="E168" s="34">
        <f t="shared" si="12"/>
        <v>0</v>
      </c>
      <c r="F168" s="34">
        <f t="shared" si="13"/>
        <v>-1</v>
      </c>
      <c r="G168" s="34">
        <f t="shared" si="14"/>
        <v>-9.830456188229068</v>
      </c>
      <c r="H168" s="6"/>
      <c r="I168" s="6"/>
      <c r="J168" s="6"/>
      <c r="L168" s="6" t="s">
        <v>209</v>
      </c>
      <c r="M168" s="6">
        <f>(148/3600)*SIN((M153-M125)/Dr)</f>
        <v>-0.01298607493253347</v>
      </c>
      <c r="O168" s="34">
        <f t="shared" si="9"/>
        <v>0</v>
      </c>
      <c r="P168" s="34">
        <f t="shared" si="10"/>
        <v>0</v>
      </c>
      <c r="Q168" s="34">
        <f t="shared" si="11"/>
        <v>-46.74986975712049</v>
      </c>
    </row>
    <row r="169" spans="2:17" ht="12.75">
      <c r="B169" s="6" t="s">
        <v>210</v>
      </c>
      <c r="C169" s="6">
        <f>(-125/3600)*SIN(C157/Dr)</f>
        <v>-0.0006104875073082676</v>
      </c>
      <c r="D169" s="6"/>
      <c r="E169" s="34">
        <f t="shared" si="12"/>
        <v>0</v>
      </c>
      <c r="F169" s="34">
        <f t="shared" si="13"/>
        <v>0</v>
      </c>
      <c r="G169" s="34">
        <f t="shared" si="14"/>
        <v>-2.197755026309763</v>
      </c>
      <c r="H169" s="6"/>
      <c r="I169" s="6"/>
      <c r="J169" s="6"/>
      <c r="L169" s="6" t="s">
        <v>210</v>
      </c>
      <c r="M169" s="6">
        <f>(-125/3600)*SIN(M157/Dr)</f>
        <v>0.003329669609180755</v>
      </c>
      <c r="O169" s="34">
        <f t="shared" si="9"/>
        <v>0</v>
      </c>
      <c r="P169" s="34">
        <f t="shared" si="10"/>
        <v>0</v>
      </c>
      <c r="Q169" s="34">
        <f t="shared" si="11"/>
        <v>11.986810593050718</v>
      </c>
    </row>
    <row r="170" spans="2:17" ht="12.75">
      <c r="B170" s="6" t="s">
        <v>211</v>
      </c>
      <c r="C170" s="6">
        <f>(-110/3600)*SIN((C153+C125)/Dr)</f>
        <v>0.018824564509059012</v>
      </c>
      <c r="D170" s="6"/>
      <c r="E170" s="34">
        <f t="shared" si="12"/>
        <v>0</v>
      </c>
      <c r="F170" s="34">
        <f t="shared" si="13"/>
        <v>1</v>
      </c>
      <c r="G170" s="34">
        <f t="shared" si="14"/>
        <v>7.7684322326124455</v>
      </c>
      <c r="H170" s="6"/>
      <c r="I170" s="6"/>
      <c r="J170" s="6"/>
      <c r="L170" s="6" t="s">
        <v>211</v>
      </c>
      <c r="M170" s="6">
        <f>(-110/3600)*SIN((M153+M125)/Dr)</f>
        <v>-0.004984544222073398</v>
      </c>
      <c r="O170" s="34">
        <f t="shared" si="9"/>
        <v>0</v>
      </c>
      <c r="P170" s="34">
        <f t="shared" si="10"/>
        <v>0</v>
      </c>
      <c r="Q170" s="34">
        <f t="shared" si="11"/>
        <v>-17.944359199464234</v>
      </c>
    </row>
    <row r="171" spans="2:17" ht="12.75">
      <c r="B171" s="6" t="s">
        <v>229</v>
      </c>
      <c r="C171" s="6">
        <f>(-55/3600)*SIN((2*C155-2*C157)/Dr)</f>
        <v>-0.010820804672338882</v>
      </c>
      <c r="D171" s="6"/>
      <c r="E171" s="34">
        <f t="shared" si="12"/>
        <v>0</v>
      </c>
      <c r="F171" s="34">
        <f t="shared" si="13"/>
        <v>0</v>
      </c>
      <c r="G171" s="34">
        <f t="shared" si="14"/>
        <v>-38.95489682041998</v>
      </c>
      <c r="H171" s="6"/>
      <c r="I171" s="6"/>
      <c r="J171" s="6"/>
      <c r="L171" s="6" t="s">
        <v>229</v>
      </c>
      <c r="M171" s="6">
        <f>(-55/3600)*SIN((2*M155-2*M157)/Dr)</f>
        <v>-0.014734454626069315</v>
      </c>
      <c r="O171" s="34">
        <f t="shared" si="9"/>
        <v>0</v>
      </c>
      <c r="P171" s="34">
        <f t="shared" si="10"/>
        <v>0</v>
      </c>
      <c r="Q171" s="34">
        <f t="shared" si="11"/>
        <v>-53.04403665384954</v>
      </c>
    </row>
    <row r="172" spans="2:17" ht="12.75">
      <c r="B172" s="6" t="s">
        <v>161</v>
      </c>
      <c r="C172" s="6">
        <f>SUM(C158:C171)</f>
        <v>5.235857288025936</v>
      </c>
      <c r="D172" s="6"/>
      <c r="E172" s="34">
        <f t="shared" si="12"/>
        <v>5</v>
      </c>
      <c r="F172" s="34">
        <f t="shared" si="13"/>
        <v>14</v>
      </c>
      <c r="G172" s="34">
        <f t="shared" si="14"/>
        <v>9.086236893368707</v>
      </c>
      <c r="H172" s="6" t="s">
        <v>263</v>
      </c>
      <c r="I172" s="6"/>
      <c r="J172" s="6"/>
      <c r="L172" s="6" t="s">
        <v>161</v>
      </c>
      <c r="M172" s="6">
        <f>SUM(M158:M171)</f>
        <v>4.881229955603377</v>
      </c>
      <c r="O172" s="34">
        <f t="shared" si="9"/>
        <v>4</v>
      </c>
      <c r="P172" s="34">
        <f t="shared" si="10"/>
        <v>52</v>
      </c>
      <c r="Q172" s="34">
        <f t="shared" si="11"/>
        <v>52.42784017215769</v>
      </c>
    </row>
    <row r="173" spans="2:17" ht="12.75">
      <c r="B173" s="6" t="s">
        <v>230</v>
      </c>
      <c r="C173" s="6">
        <f>(C151+C172+C128+C129-(20.47/3600))</f>
        <v>166.22871104474868</v>
      </c>
      <c r="D173" s="6"/>
      <c r="E173" s="34">
        <f t="shared" si="12"/>
        <v>166</v>
      </c>
      <c r="F173" s="34">
        <f t="shared" si="13"/>
        <v>13</v>
      </c>
      <c r="G173" s="34">
        <f t="shared" si="14"/>
        <v>43.35976109524154</v>
      </c>
      <c r="H173" s="6" t="s">
        <v>264</v>
      </c>
      <c r="I173" s="6"/>
      <c r="J173" s="6"/>
      <c r="L173" s="6" t="s">
        <v>230</v>
      </c>
      <c r="M173" s="6">
        <f>(M151+M172+M128+M129-(20.47/3600))</f>
        <v>187.94380790699182</v>
      </c>
      <c r="O173" s="34">
        <f t="shared" si="9"/>
        <v>187</v>
      </c>
      <c r="P173" s="34">
        <f t="shared" si="10"/>
        <v>56</v>
      </c>
      <c r="Q173" s="34">
        <f t="shared" si="11"/>
        <v>37.708465170558156</v>
      </c>
    </row>
    <row r="174" spans="2:17" ht="12.75">
      <c r="B174" s="6" t="s">
        <v>265</v>
      </c>
      <c r="C174" s="6">
        <f>C153+C159+C160+C162</f>
        <v>83.97547974254175</v>
      </c>
      <c r="D174" s="6"/>
      <c r="E174" s="34">
        <f t="shared" si="12"/>
        <v>83</v>
      </c>
      <c r="F174" s="34">
        <f t="shared" si="13"/>
        <v>58</v>
      </c>
      <c r="G174" s="34">
        <f t="shared" si="14"/>
        <v>31.727073150302658</v>
      </c>
      <c r="H174" s="6" t="s">
        <v>266</v>
      </c>
      <c r="I174" s="6"/>
      <c r="J174" s="6"/>
      <c r="L174" s="6" t="s">
        <v>265</v>
      </c>
      <c r="M174" s="6">
        <f>M153+M159+M160+M162</f>
        <v>102.80511508960737</v>
      </c>
      <c r="O174" s="34">
        <f t="shared" si="9"/>
        <v>102</v>
      </c>
      <c r="P174" s="34">
        <f t="shared" si="10"/>
        <v>48</v>
      </c>
      <c r="Q174" s="34">
        <f t="shared" si="11"/>
        <v>18.41432258652958</v>
      </c>
    </row>
    <row r="175" spans="2:17" ht="12.75">
      <c r="B175" s="38" t="s">
        <v>231</v>
      </c>
      <c r="C175" s="38">
        <f>(18461/3600)*SIN(C155/Dr)+(1010/3600)*SIN((C153+C155)/Dr)+(1000/3600)*SIN((C153-C155)/Dr)-(624/3600)*SIN((C155-2*C157)/Dr)-(199/3600)*SIN((C153-C155-2*C157)/Dr)-(167/3600)*SIN((C153+C155-2*C157)/Dr)</f>
        <v>-2.4035794197563005</v>
      </c>
      <c r="D175" s="6"/>
      <c r="E175" s="34">
        <f t="shared" si="12"/>
        <v>-2</v>
      </c>
      <c r="F175" s="34">
        <f t="shared" si="13"/>
        <v>-24</v>
      </c>
      <c r="G175" s="34">
        <f t="shared" si="14"/>
        <v>-12.885911122681861</v>
      </c>
      <c r="H175" s="6" t="s">
        <v>267</v>
      </c>
      <c r="I175" s="6"/>
      <c r="J175" s="6"/>
      <c r="L175" s="38" t="s">
        <v>231</v>
      </c>
      <c r="M175" s="38">
        <f>(18461/3600)*SIN(M155/Dr)+(1010/3600)*SIN((M153+M155)/Dr)+(1000/3600)*SIN((M153-M155)/Dr)-(624/3600)*SIN((M155-2*M157)/Dr)-(199/3600)*SIN((M153-M155-2*M157)/Dr)-(167/3600)*SIN((M153+M155-2*M157)/Dr)</f>
        <v>-3.9155158421916103</v>
      </c>
      <c r="O175" s="34">
        <f t="shared" si="9"/>
        <v>-3</v>
      </c>
      <c r="P175" s="34">
        <f t="shared" si="10"/>
        <v>-54</v>
      </c>
      <c r="Q175" s="34">
        <f t="shared" si="11"/>
        <v>-55.85703188979721</v>
      </c>
    </row>
    <row r="176" spans="2:17" ht="12.75">
      <c r="B176" s="6" t="s">
        <v>233</v>
      </c>
      <c r="C176" s="6">
        <f>ATAN(SIN(C173/Dr)*TAN(C132/Dr))*180/PI()</f>
        <v>5.892646692931119</v>
      </c>
      <c r="D176" s="6"/>
      <c r="E176" s="34">
        <f t="shared" si="12"/>
        <v>5</v>
      </c>
      <c r="F176" s="34">
        <f t="shared" si="13"/>
        <v>53</v>
      </c>
      <c r="G176" s="34">
        <f t="shared" si="14"/>
        <v>33.52809455202731</v>
      </c>
      <c r="H176" s="6" t="s">
        <v>268</v>
      </c>
      <c r="I176" s="6"/>
      <c r="J176" s="6"/>
      <c r="L176" s="6" t="s">
        <v>233</v>
      </c>
      <c r="M176" s="6">
        <f>ATAN(SIN(M173/Dr)*TAN(M132/Dr))*180/PI()</f>
        <v>-3.4290781964611856</v>
      </c>
      <c r="O176" s="34">
        <f t="shared" si="9"/>
        <v>-3</v>
      </c>
      <c r="P176" s="34">
        <f t="shared" si="10"/>
        <v>-25</v>
      </c>
      <c r="Q176" s="34">
        <f t="shared" si="11"/>
        <v>-44.681507260268205</v>
      </c>
    </row>
    <row r="177" spans="2:17" ht="12.75">
      <c r="B177" s="6" t="s">
        <v>234</v>
      </c>
      <c r="C177" s="6">
        <f>C175+C176</f>
        <v>3.4890672731748182</v>
      </c>
      <c r="D177" s="6"/>
      <c r="E177" s="34">
        <f t="shared" si="12"/>
        <v>3</v>
      </c>
      <c r="F177" s="34">
        <f t="shared" si="13"/>
        <v>29</v>
      </c>
      <c r="G177" s="34">
        <f t="shared" si="14"/>
        <v>20.642183429345664</v>
      </c>
      <c r="H177" s="6" t="s">
        <v>269</v>
      </c>
      <c r="I177" s="6"/>
      <c r="J177" s="6"/>
      <c r="L177" s="6" t="s">
        <v>234</v>
      </c>
      <c r="M177" s="6">
        <f>M175+M176</f>
        <v>-7.3445940386527955</v>
      </c>
      <c r="O177" s="34">
        <f t="shared" si="9"/>
        <v>-7</v>
      </c>
      <c r="P177" s="34">
        <f t="shared" si="10"/>
        <v>-20</v>
      </c>
      <c r="Q177" s="34">
        <f t="shared" si="11"/>
        <v>-40.53853915006371</v>
      </c>
    </row>
    <row r="178" spans="2:17" ht="15">
      <c r="B178" s="42" t="s">
        <v>235</v>
      </c>
      <c r="C178" s="6">
        <f>ASIN(SIN(C173/Dr)*SIN(C132/Dr)*SIN(C177/Dr)/SIN(C176/Dr))*180/PI()</f>
        <v>3.217842797634055</v>
      </c>
      <c r="D178" s="6"/>
      <c r="E178" s="34">
        <f t="shared" si="12"/>
        <v>3</v>
      </c>
      <c r="F178" s="34">
        <f t="shared" si="13"/>
        <v>13</v>
      </c>
      <c r="G178" s="34">
        <f t="shared" si="14"/>
        <v>4.234071482597628</v>
      </c>
      <c r="H178" s="6" t="s">
        <v>270</v>
      </c>
      <c r="I178" s="6"/>
      <c r="J178" s="6"/>
      <c r="L178" s="42" t="s">
        <v>235</v>
      </c>
      <c r="M178" s="6">
        <f>ASIN(SIN(M173/Dr)*SIN(M132/Dr)*SIN(M177/Dr)/SIN(M176/Dr))*180/PI()</f>
        <v>-6.747691021961958</v>
      </c>
      <c r="O178" s="34">
        <f t="shared" si="9"/>
        <v>-6</v>
      </c>
      <c r="P178" s="34">
        <f t="shared" si="10"/>
        <v>-44</v>
      </c>
      <c r="Q178" s="34">
        <f t="shared" si="11"/>
        <v>-51.687679063049075</v>
      </c>
    </row>
    <row r="179" spans="2:17" ht="14.25">
      <c r="B179" s="6" t="s">
        <v>322</v>
      </c>
      <c r="C179" s="6">
        <f>ACOS(COS(C173/Dr)*COS(C175/Dr)/COS(C178/Dr))*180/PI()</f>
        <v>166.39283888321123</v>
      </c>
      <c r="D179" s="6"/>
      <c r="E179" s="34">
        <f t="shared" si="12"/>
        <v>166</v>
      </c>
      <c r="F179" s="34">
        <f t="shared" si="13"/>
        <v>23</v>
      </c>
      <c r="G179" s="34">
        <f t="shared" si="14"/>
        <v>34.21997956041423</v>
      </c>
      <c r="H179" s="6"/>
      <c r="I179" s="6"/>
      <c r="J179" s="6"/>
      <c r="L179" s="6" t="s">
        <v>322</v>
      </c>
      <c r="M179" s="6">
        <f>ACOS(COS(M173/Dr)*COS(M175/Dr)/COS(M178/Dr))*180/PI()</f>
        <v>174.25907343184093</v>
      </c>
      <c r="O179" s="34">
        <f t="shared" si="9"/>
        <v>174</v>
      </c>
      <c r="P179" s="34">
        <f t="shared" si="10"/>
        <v>15</v>
      </c>
      <c r="Q179" s="34">
        <f t="shared" si="11"/>
        <v>32.66435462735444</v>
      </c>
    </row>
    <row r="180" spans="2:17" ht="14.25">
      <c r="B180" s="6" t="s">
        <v>323</v>
      </c>
      <c r="C180" s="35">
        <f>IF(AND(C173&gt;=0,C173&lt;=180),C179,0)</f>
        <v>166.39283888321123</v>
      </c>
      <c r="D180" s="6"/>
      <c r="E180" s="34"/>
      <c r="F180" s="34"/>
      <c r="G180" s="34"/>
      <c r="H180" s="6" t="s">
        <v>242</v>
      </c>
      <c r="I180" s="6"/>
      <c r="J180" s="6"/>
      <c r="L180" s="6" t="s">
        <v>323</v>
      </c>
      <c r="M180" s="35">
        <f>IF(AND(M173&gt;=0,M173&lt;=180),M179,0)</f>
        <v>0</v>
      </c>
      <c r="O180" s="34">
        <f t="shared" si="9"/>
        <v>0</v>
      </c>
      <c r="P180" s="34">
        <f t="shared" si="10"/>
        <v>0</v>
      </c>
      <c r="Q180" s="34">
        <f t="shared" si="11"/>
        <v>0</v>
      </c>
    </row>
    <row r="181" spans="2:17" ht="14.25">
      <c r="B181" s="6" t="s">
        <v>324</v>
      </c>
      <c r="C181" s="6">
        <f>IF(AND(C173&gt;=180,C173&lt;=360),360-C179,0)</f>
        <v>0</v>
      </c>
      <c r="D181" s="6"/>
      <c r="E181" s="34"/>
      <c r="F181" s="34"/>
      <c r="G181" s="34"/>
      <c r="H181" s="6" t="s">
        <v>242</v>
      </c>
      <c r="I181" s="6"/>
      <c r="J181" s="6"/>
      <c r="L181" s="6" t="s">
        <v>324</v>
      </c>
      <c r="M181" s="6">
        <f>IF(AND(M173&gt;=180,M173&lt;=360),360-M179,0)</f>
        <v>185.74092656815907</v>
      </c>
      <c r="O181" s="34">
        <f t="shared" si="9"/>
        <v>185</v>
      </c>
      <c r="P181" s="34">
        <f t="shared" si="10"/>
        <v>44</v>
      </c>
      <c r="Q181" s="34">
        <f t="shared" si="11"/>
        <v>27.33564537264556</v>
      </c>
    </row>
    <row r="182" spans="2:17" ht="12.75">
      <c r="B182" s="6" t="s">
        <v>237</v>
      </c>
      <c r="C182" s="6">
        <f>SUM(C180:C181)</f>
        <v>166.39283888321123</v>
      </c>
      <c r="D182" s="6"/>
      <c r="E182" s="34">
        <f>TRUNC(C182)</f>
        <v>166</v>
      </c>
      <c r="F182" s="34">
        <f>TRUNC((C182-TRUNC(C182))*60)</f>
        <v>23</v>
      </c>
      <c r="G182" s="34">
        <f>((C182-TRUNC(C182))*60-TRUNC((C182-TRUNC(C182))*60))*60</f>
        <v>34.21997956041423</v>
      </c>
      <c r="H182" s="6" t="s">
        <v>271</v>
      </c>
      <c r="I182" s="6"/>
      <c r="J182" s="6"/>
      <c r="L182" s="6" t="s">
        <v>237</v>
      </c>
      <c r="M182" s="6">
        <f>SUM(M180:M181)</f>
        <v>185.74092656815907</v>
      </c>
      <c r="O182" s="34">
        <f t="shared" si="9"/>
        <v>185</v>
      </c>
      <c r="P182" s="34">
        <f t="shared" si="10"/>
        <v>44</v>
      </c>
      <c r="Q182" s="34">
        <f t="shared" si="11"/>
        <v>27.33564537264556</v>
      </c>
    </row>
    <row r="183" spans="2:17" ht="12.75">
      <c r="B183" s="6" t="s">
        <v>272</v>
      </c>
      <c r="C183" s="6">
        <f>MOD(C140-C182+C145,360)</f>
        <v>83.67385595492908</v>
      </c>
      <c r="D183" s="6"/>
      <c r="E183" s="34">
        <f>TRUNC(C183)</f>
        <v>83</v>
      </c>
      <c r="F183" s="34">
        <f>TRUNC((C183-TRUNC(C183))*60)</f>
        <v>40</v>
      </c>
      <c r="G183" s="34">
        <f>((C183-TRUNC(C183))*60-TRUNC((C183-TRUNC(C183))*60))*60</f>
        <v>25.881437744692448</v>
      </c>
      <c r="H183" s="6" t="s">
        <v>273</v>
      </c>
      <c r="I183" s="6"/>
      <c r="J183" s="6"/>
      <c r="L183" s="6" t="s">
        <v>272</v>
      </c>
      <c r="M183" s="6">
        <f>MOD(M140-M182+M145,360)</f>
        <v>91.59981891573268</v>
      </c>
      <c r="O183" s="34">
        <f t="shared" si="9"/>
        <v>91</v>
      </c>
      <c r="P183" s="34">
        <f t="shared" si="10"/>
        <v>35</v>
      </c>
      <c r="Q183" s="34">
        <f t="shared" si="11"/>
        <v>59.34809663766032</v>
      </c>
    </row>
    <row r="184" spans="2:17" ht="12.75">
      <c r="B184" s="6" t="s">
        <v>238</v>
      </c>
      <c r="C184" s="6">
        <f>ASIN(SIN($I$5/Dr)*SIN(C178/Dr)+COS($I$5/Dr)*COS(C178/Dr)*COS(C183/Dr))*180/PI()</f>
        <v>5.931980635010978</v>
      </c>
      <c r="D184" s="6"/>
      <c r="E184" s="34">
        <f>TRUNC(C184)</f>
        <v>5</v>
      </c>
      <c r="F184" s="34">
        <f>TRUNC((C184-TRUNC(C184))*60)</f>
        <v>55</v>
      </c>
      <c r="G184" s="34">
        <f>((C184-TRUNC(C184))*60-TRUNC((C184-TRUNC(C184))*60))*60</f>
        <v>55.13028603952179</v>
      </c>
      <c r="H184" s="6" t="s">
        <v>274</v>
      </c>
      <c r="I184" s="6"/>
      <c r="J184" s="6"/>
      <c r="L184" s="6" t="s">
        <v>238</v>
      </c>
      <c r="M184" s="6">
        <f>ASIN(SIN($I$5/Dr)*SIN(M178/Dr)+COS($I$5/Dr)*COS(M178/Dr)*COS(M183/Dr))*180/PI()</f>
        <v>-0.8562017969302886</v>
      </c>
      <c r="O184" s="34">
        <f t="shared" si="9"/>
        <v>0</v>
      </c>
      <c r="P184" s="34">
        <f t="shared" si="10"/>
        <v>-51</v>
      </c>
      <c r="Q184" s="34">
        <f t="shared" si="11"/>
        <v>-22.32646894903894</v>
      </c>
    </row>
    <row r="185" spans="2:17" ht="12.75">
      <c r="B185" s="6" t="s">
        <v>275</v>
      </c>
      <c r="C185" s="6">
        <f>(384401*(1-0.0549^2))/(1+0.0549*COS((C174+C158)/Dr))</f>
        <v>383330.9389228798</v>
      </c>
      <c r="D185" s="6"/>
      <c r="E185" s="34"/>
      <c r="F185" s="34"/>
      <c r="G185" s="34"/>
      <c r="H185" s="6" t="s">
        <v>276</v>
      </c>
      <c r="I185" s="6"/>
      <c r="J185" s="6"/>
      <c r="L185" s="6" t="s">
        <v>275</v>
      </c>
      <c r="M185" s="6">
        <f>(384401*(1-0.0549^2))/(1+0.0549*COS((M174+M158)/Dr))</f>
        <v>390184.55956205406</v>
      </c>
      <c r="O185" s="34">
        <f t="shared" si="9"/>
        <v>390184</v>
      </c>
      <c r="P185" s="34">
        <f t="shared" si="10"/>
        <v>33</v>
      </c>
      <c r="Q185" s="34">
        <f t="shared" si="11"/>
        <v>34.42339459899813</v>
      </c>
    </row>
    <row r="186" spans="2:17" ht="12.75">
      <c r="B186" s="6" t="s">
        <v>277</v>
      </c>
      <c r="C186" s="6">
        <f>0.9507/(C185/384401)</f>
        <v>0.9533538610968284</v>
      </c>
      <c r="D186" s="6"/>
      <c r="E186" s="34">
        <f>TRUNC(C186)</f>
        <v>0</v>
      </c>
      <c r="F186" s="34">
        <f>TRUNC((C186-TRUNC(C186))*60)</f>
        <v>57</v>
      </c>
      <c r="G186" s="34">
        <f>((C186-TRUNC(C186))*60-TRUNC((C186-TRUNC(C186))*60))*60</f>
        <v>12.073899948582039</v>
      </c>
      <c r="H186" s="6" t="s">
        <v>278</v>
      </c>
      <c r="I186" s="6"/>
      <c r="J186" s="6"/>
      <c r="L186" s="6" t="s">
        <v>277</v>
      </c>
      <c r="M186" s="6">
        <f>0.9507/(M185/384401)</f>
        <v>0.9366081300351397</v>
      </c>
      <c r="O186" s="34">
        <f t="shared" si="9"/>
        <v>0</v>
      </c>
      <c r="P186" s="34">
        <f t="shared" si="10"/>
        <v>56</v>
      </c>
      <c r="Q186" s="34">
        <f t="shared" si="11"/>
        <v>11.789268126502748</v>
      </c>
    </row>
    <row r="187" spans="2:17" ht="12.75">
      <c r="B187" s="6" t="s">
        <v>279</v>
      </c>
      <c r="C187" s="6">
        <f>0.5181/(C185/384401)/2</f>
        <v>0.25977313318305817</v>
      </c>
      <c r="D187" s="6"/>
      <c r="E187" s="34">
        <f>TRUNC(C187)</f>
        <v>0</v>
      </c>
      <c r="F187" s="34">
        <f>TRUNC((C187-TRUNC(C187))*60)</f>
        <v>15</v>
      </c>
      <c r="G187" s="34">
        <f>((C187-TRUNC(C187))*60-TRUNC((C187-TRUNC(C187))*60))*60</f>
        <v>35.183279459009356</v>
      </c>
      <c r="H187" s="6" t="s">
        <v>280</v>
      </c>
      <c r="I187" s="6"/>
      <c r="J187" s="6"/>
      <c r="L187" s="6" t="s">
        <v>279</v>
      </c>
      <c r="M187" s="6">
        <f>0.5181/(M185/384401)/2</f>
        <v>0.25521019889092555</v>
      </c>
      <c r="O187" s="34">
        <f t="shared" si="9"/>
        <v>0</v>
      </c>
      <c r="P187" s="34">
        <f t="shared" si="10"/>
        <v>15</v>
      </c>
      <c r="Q187" s="34">
        <f t="shared" si="11"/>
        <v>18.756716007332024</v>
      </c>
    </row>
    <row r="188" spans="2:17" ht="12.75">
      <c r="B188" s="6" t="s">
        <v>137</v>
      </c>
      <c r="C188" s="6">
        <f>C186*COS(C184/Dr)</f>
        <v>0.9482489245250443</v>
      </c>
      <c r="D188" s="6"/>
      <c r="E188" s="34">
        <f>TRUNC(C188)</f>
        <v>0</v>
      </c>
      <c r="F188" s="34">
        <f>TRUNC((C188-TRUNC(C188))*60)</f>
        <v>56</v>
      </c>
      <c r="G188" s="34">
        <f>((C188-TRUNC(C188))*60-TRUNC((C188-TRUNC(C188))*60))*60</f>
        <v>53.69612829015935</v>
      </c>
      <c r="H188" s="6" t="s">
        <v>281</v>
      </c>
      <c r="I188" s="6"/>
      <c r="J188" s="6"/>
      <c r="L188" s="6" t="s">
        <v>137</v>
      </c>
      <c r="M188" s="6">
        <f>M186*COS(M184/Dr)</f>
        <v>0.9365035552813245</v>
      </c>
      <c r="O188" s="34">
        <f t="shared" si="9"/>
        <v>0</v>
      </c>
      <c r="P188" s="34">
        <f t="shared" si="10"/>
        <v>56</v>
      </c>
      <c r="Q188" s="34">
        <f t="shared" si="11"/>
        <v>11.412799012767891</v>
      </c>
    </row>
    <row r="189" spans="2:17" ht="12.75">
      <c r="B189" s="6" t="s">
        <v>282</v>
      </c>
      <c r="C189" s="6">
        <f>0.0167/TAN((C184+7.31/(C184+4.4))/Dr)</f>
        <v>0.14346770021849162</v>
      </c>
      <c r="D189" s="6"/>
      <c r="E189" s="34">
        <f>TRUNC(C189)</f>
        <v>0</v>
      </c>
      <c r="F189" s="34">
        <f>TRUNC((C189-TRUNC(C189))*60)</f>
        <v>8</v>
      </c>
      <c r="G189" s="34">
        <f>((C189-TRUNC(C189))*60-TRUNC((C189-TRUNC(C189))*60))*60</f>
        <v>36.48372078656987</v>
      </c>
      <c r="H189" s="6" t="s">
        <v>283</v>
      </c>
      <c r="I189" s="6"/>
      <c r="J189" s="6"/>
      <c r="L189" s="6" t="s">
        <v>282</v>
      </c>
      <c r="M189" s="6">
        <f>0.0167/TAN((M184+7.31/(M184+4.4))/Dr)</f>
        <v>0.7929159421615734</v>
      </c>
      <c r="O189" s="34">
        <f t="shared" si="9"/>
        <v>0</v>
      </c>
      <c r="P189" s="34">
        <f t="shared" si="10"/>
        <v>47</v>
      </c>
      <c r="Q189" s="34">
        <f t="shared" si="11"/>
        <v>34.49739178166425</v>
      </c>
    </row>
    <row r="190" spans="2:17" ht="14.25">
      <c r="B190" s="6" t="s">
        <v>325</v>
      </c>
      <c r="C190" s="6">
        <f>IF(OR(C184&lt;0,C184-C188&lt;0),C184-C188,0)</f>
        <v>0</v>
      </c>
      <c r="D190" s="6"/>
      <c r="E190" s="34">
        <f>TRUNC(C190)</f>
        <v>0</v>
      </c>
      <c r="F190" s="34">
        <f>TRUNC((C190-TRUNC(C190))*60)</f>
        <v>0</v>
      </c>
      <c r="G190" s="34">
        <f>((C190-TRUNC(C190))*60-TRUNC((C190-TRUNC(C190))*60))*60</f>
        <v>0</v>
      </c>
      <c r="H190" s="6"/>
      <c r="I190" s="6"/>
      <c r="J190" s="6"/>
      <c r="L190" s="6" t="s">
        <v>325</v>
      </c>
      <c r="M190" s="6">
        <f>IF(OR(M184&lt;0,M184-M188&lt;0),M184-M188,0)</f>
        <v>-1.792705352211613</v>
      </c>
      <c r="O190" s="34">
        <f t="shared" si="9"/>
        <v>-1</v>
      </c>
      <c r="P190" s="34">
        <f t="shared" si="10"/>
        <v>-47</v>
      </c>
      <c r="Q190" s="34">
        <f t="shared" si="11"/>
        <v>-33.73926796180683</v>
      </c>
    </row>
    <row r="191" spans="2:17" ht="14.25">
      <c r="B191" s="6" t="s">
        <v>326</v>
      </c>
      <c r="C191" s="6">
        <f>IF(C184-C188&gt;0,C184-C188+C187+C189+C143,0)</f>
        <v>5.479732688585756</v>
      </c>
      <c r="D191" s="6"/>
      <c r="E191" s="6"/>
      <c r="F191" s="6"/>
      <c r="G191" s="6"/>
      <c r="H191" s="6"/>
      <c r="I191" s="6"/>
      <c r="J191" s="6"/>
      <c r="L191" s="6" t="s">
        <v>326</v>
      </c>
      <c r="M191" s="6">
        <f>IF(M184-M188&gt;0,M184-M188+M187+M189+M143,0)</f>
        <v>0</v>
      </c>
      <c r="O191" s="34">
        <f t="shared" si="9"/>
        <v>0</v>
      </c>
      <c r="P191" s="34">
        <f t="shared" si="10"/>
        <v>0</v>
      </c>
      <c r="Q191" s="34">
        <f t="shared" si="11"/>
        <v>0</v>
      </c>
    </row>
    <row r="192" spans="2:17" ht="12.75">
      <c r="B192" s="6" t="s">
        <v>284</v>
      </c>
      <c r="C192" s="6">
        <f>SUM(C190:C191)</f>
        <v>5.479732688585756</v>
      </c>
      <c r="D192" s="6"/>
      <c r="E192" s="34">
        <f>TRUNC(C192)</f>
        <v>5</v>
      </c>
      <c r="F192" s="34">
        <f>TRUNC((C192-TRUNC(C192))*60)</f>
        <v>28</v>
      </c>
      <c r="G192" s="34">
        <f>((C192-TRUNC(C192))*60-TRUNC((C192-TRUNC(C192))*60))*60</f>
        <v>47.03767890872086</v>
      </c>
      <c r="H192" s="6" t="s">
        <v>285</v>
      </c>
      <c r="I192" s="6"/>
      <c r="J192" s="6"/>
      <c r="L192" s="6" t="s">
        <v>284</v>
      </c>
      <c r="M192" s="6">
        <f>SUM(M190:M191)</f>
        <v>-1.792705352211613</v>
      </c>
      <c r="O192" s="34">
        <f t="shared" si="9"/>
        <v>-1</v>
      </c>
      <c r="P192" s="34">
        <f t="shared" si="10"/>
        <v>-47</v>
      </c>
      <c r="Q192" s="34">
        <f t="shared" si="11"/>
        <v>-33.73926796180683</v>
      </c>
    </row>
    <row r="193" spans="2:17" ht="12.75">
      <c r="B193" s="6" t="s">
        <v>286</v>
      </c>
      <c r="C193" s="7">
        <f>(C147-C60)+(C77*24)</f>
        <v>14.89285014211491</v>
      </c>
      <c r="E193" s="34">
        <f>TRUNC(C193)</f>
        <v>14</v>
      </c>
      <c r="F193" s="34">
        <f>TRUNC((C193-TRUNC(C193))*60)</f>
        <v>53</v>
      </c>
      <c r="G193" s="34">
        <f>((C193-TRUNC(C193))*60-TRUNC((C193-TRUNC(C193))*60))*60</f>
        <v>34.26051161367354</v>
      </c>
      <c r="H193" s="6" t="s">
        <v>287</v>
      </c>
      <c r="L193" s="6" t="s">
        <v>286</v>
      </c>
      <c r="M193" s="7">
        <f>(M147-M60)+(M77*24)</f>
        <v>2.573345533490059</v>
      </c>
      <c r="O193" s="34">
        <f t="shared" si="9"/>
        <v>2</v>
      </c>
      <c r="P193" s="34">
        <f t="shared" si="10"/>
        <v>34</v>
      </c>
      <c r="Q193" s="34">
        <f t="shared" si="11"/>
        <v>24.043920564212442</v>
      </c>
    </row>
    <row r="194" spans="2:17" ht="12.75">
      <c r="B194" s="6" t="s">
        <v>288</v>
      </c>
      <c r="C194" s="6">
        <f>ATAN(((-SIN(I5/Dr)/TAN(C145/Dr))+COS(I5/Dr)*TAN(C135/Dr)/SIN(C145/Dr)))*180/PI()+270</f>
        <v>278.36953730469196</v>
      </c>
      <c r="D194" s="6"/>
      <c r="E194" s="34">
        <f>TRUNC(C194)</f>
        <v>278</v>
      </c>
      <c r="F194" s="34">
        <f>TRUNC((C194-TRUNC(C194))*60)</f>
        <v>22</v>
      </c>
      <c r="G194" s="34">
        <f>((C194-TRUNC(C194))*60-TRUNC((C194-TRUNC(C194))*60))*60</f>
        <v>10.334296891055601</v>
      </c>
      <c r="H194" s="6" t="s">
        <v>289</v>
      </c>
      <c r="I194" s="6"/>
      <c r="J194" s="6"/>
      <c r="L194" s="6" t="s">
        <v>288</v>
      </c>
      <c r="M194" s="6">
        <f>ATAN(((-SIN(S5/Dr)/TAN(M145/Dr))+COS(S5/Dr)*TAN(M135/Dr)/SIN(M145/Dr)))*180/PI()+270</f>
        <v>267.3554585050536</v>
      </c>
      <c r="O194" s="34">
        <f t="shared" si="9"/>
        <v>267</v>
      </c>
      <c r="P194" s="34">
        <f t="shared" si="10"/>
        <v>21</v>
      </c>
      <c r="Q194" s="34">
        <f t="shared" si="11"/>
        <v>19.650618192977163</v>
      </c>
    </row>
    <row r="195" spans="2:17" ht="12.75">
      <c r="B195" s="6"/>
      <c r="C195" s="6">
        <f>ATAN(((-SIN(I5/Dr)/TAN(C145/Dr))+COS(I5/Dr)*TAN(C135/Dr)/SIN(C145/Dr)))*180/PI()</f>
        <v>8.369537304691939</v>
      </c>
      <c r="D195" s="6"/>
      <c r="E195" s="34">
        <f>ABS(TRUNC(C195))</f>
        <v>8</v>
      </c>
      <c r="F195" s="34">
        <f>ABS(TRUNC((C195-TRUNC(C195))*60))</f>
        <v>22</v>
      </c>
      <c r="G195" s="34">
        <f>ABS(((C195-TRUNC(C195))*60-TRUNC((C195-TRUNC(C195))*60))*60)</f>
        <v>10.334296890978862</v>
      </c>
      <c r="H195" s="6" t="s">
        <v>290</v>
      </c>
      <c r="I195" s="6"/>
      <c r="J195" s="6"/>
      <c r="L195" s="6"/>
      <c r="M195" s="6">
        <f>ATAN(((-SIN(S5/Dr)/TAN(M145/Dr))+COS(S5/Dr)*TAN(M135/Dr)/SIN(M145/Dr)))*180/PI()</f>
        <v>-2.644541494946415</v>
      </c>
      <c r="O195" s="34">
        <f t="shared" si="9"/>
        <v>-2</v>
      </c>
      <c r="P195" s="34">
        <f t="shared" si="10"/>
        <v>-38</v>
      </c>
      <c r="Q195" s="34">
        <f t="shared" si="11"/>
        <v>-40.349381807094886</v>
      </c>
    </row>
    <row r="196" spans="2:17" ht="12.75">
      <c r="B196" s="6" t="s">
        <v>291</v>
      </c>
      <c r="C196" s="6">
        <f>ATAN(((-SIN(I5/Dr)/TAN(C183/Dr))+COS(I5/Dr)*TAN(C178/Dr)/SIN(C183/Dr)))*180/PI()+270</f>
        <v>273.8985197729412</v>
      </c>
      <c r="D196" s="6"/>
      <c r="E196" s="34">
        <f>TRUNC(C196)</f>
        <v>273</v>
      </c>
      <c r="F196" s="34">
        <f>TRUNC((C196-TRUNC(C196))*60)</f>
        <v>53</v>
      </c>
      <c r="G196" s="34">
        <f>((C196-TRUNC(C196))*60-TRUNC((C196-TRUNC(C196))*60))*60</f>
        <v>54.671182588317606</v>
      </c>
      <c r="H196" s="6" t="s">
        <v>292</v>
      </c>
      <c r="I196" s="6"/>
      <c r="J196" s="6"/>
      <c r="L196" s="6" t="s">
        <v>291</v>
      </c>
      <c r="M196" s="6">
        <f>ATAN(((-SIN(S5/Dr)/TAN(M183/Dr))+COS(S5/Dr)*TAN(M178/Dr)/SIN(M183/Dr)))*180/PI()+270</f>
        <v>263.24970200089535</v>
      </c>
      <c r="O196" s="34">
        <f t="shared" si="9"/>
        <v>263</v>
      </c>
      <c r="P196" s="34">
        <f t="shared" si="10"/>
        <v>14</v>
      </c>
      <c r="Q196" s="34">
        <f t="shared" si="11"/>
        <v>58.92720322327477</v>
      </c>
    </row>
    <row r="197" spans="2:17" ht="12.75">
      <c r="B197" s="6"/>
      <c r="C197" s="6">
        <f>ATAN(((-SIN(I5/Dr)/TAN(C183/Dr))+COS(I5/Dr)*TAN(C178/Dr)/SIN(C183/Dr)))*180/PI()</f>
        <v>3.898519772941208</v>
      </c>
      <c r="D197" s="6"/>
      <c r="E197" s="34">
        <f>ABS(TRUNC(C197))</f>
        <v>3</v>
      </c>
      <c r="F197" s="34">
        <f>ABS(TRUNC((C197-TRUNC(C197))*60))</f>
        <v>53</v>
      </c>
      <c r="G197" s="34">
        <f>ABS(((C197-TRUNC(C197))*60-TRUNC((C197-TRUNC(C197))*60))*60)</f>
        <v>54.67118258834958</v>
      </c>
      <c r="H197" s="6" t="s">
        <v>293</v>
      </c>
      <c r="I197" s="6"/>
      <c r="J197" s="6"/>
      <c r="L197" s="6"/>
      <c r="M197" s="6">
        <f>ATAN(((-SIN(S5/Dr)/TAN(M183/Dr))+COS(S5/Dr)*TAN(M178/Dr)/SIN(M183/Dr)))*180/PI()</f>
        <v>-6.750297999104636</v>
      </c>
      <c r="O197" s="34">
        <f t="shared" si="9"/>
        <v>-6</v>
      </c>
      <c r="P197" s="34">
        <f t="shared" si="10"/>
        <v>-45</v>
      </c>
      <c r="Q197" s="34">
        <f t="shared" si="11"/>
        <v>-1.072796776690268</v>
      </c>
    </row>
    <row r="198" spans="2:17" ht="12.75">
      <c r="B198" s="6" t="s">
        <v>294</v>
      </c>
      <c r="C198" s="6">
        <f>ABS(C196-C194)</f>
        <v>4.4710175317507606</v>
      </c>
      <c r="D198" s="6"/>
      <c r="E198" s="34">
        <f>TRUNC(C198)</f>
        <v>4</v>
      </c>
      <c r="F198" s="34">
        <f>TRUNC((C198-TRUNC(C198))*60)</f>
        <v>28</v>
      </c>
      <c r="G198" s="34">
        <f>((C198-TRUNC(C198))*60-TRUNC((C198-TRUNC(C198))*60))*60</f>
        <v>15.663114302737995</v>
      </c>
      <c r="H198" s="6" t="s">
        <v>295</v>
      </c>
      <c r="I198" s="6"/>
      <c r="J198" s="6"/>
      <c r="L198" s="6" t="s">
        <v>294</v>
      </c>
      <c r="M198" s="6">
        <f>ABS(M196-M194)</f>
        <v>4.105756504158251</v>
      </c>
      <c r="O198" s="34">
        <f t="shared" si="9"/>
        <v>4</v>
      </c>
      <c r="P198" s="34">
        <f t="shared" si="10"/>
        <v>6</v>
      </c>
      <c r="Q198" s="34">
        <f t="shared" si="11"/>
        <v>20.72341496970239</v>
      </c>
    </row>
    <row r="199" spans="2:17" ht="12.75">
      <c r="B199" s="6" t="s">
        <v>296</v>
      </c>
      <c r="C199" s="6">
        <f>IF(C182&lt;C140,((C182+360)-C140)/15,(C182-C140)/15)</f>
        <v>0.42384007857459666</v>
      </c>
      <c r="D199" s="6"/>
      <c r="E199" s="34">
        <f>TRUNC(C199)</f>
        <v>0</v>
      </c>
      <c r="F199" s="34">
        <f>TRUNC((C199-TRUNC(C199))*60)</f>
        <v>25</v>
      </c>
      <c r="G199" s="34">
        <f>((C199-TRUNC(C199))*60-TRUNC((C199-TRUNC(C199))*60))*60</f>
        <v>25.824282868547925</v>
      </c>
      <c r="H199" s="6" t="s">
        <v>297</v>
      </c>
      <c r="I199" s="6"/>
      <c r="J199" s="6"/>
      <c r="L199" s="6" t="s">
        <v>296</v>
      </c>
      <c r="M199" s="6">
        <f>IF(M182&lt;M140,((M182+360)-M140)/15,(M182-M140)/15)</f>
        <v>23.975129767691566</v>
      </c>
      <c r="O199" s="34">
        <f t="shared" si="9"/>
        <v>23</v>
      </c>
      <c r="P199" s="34">
        <f t="shared" si="10"/>
        <v>58</v>
      </c>
      <c r="Q199" s="34">
        <f t="shared" si="11"/>
        <v>30.467163689638426</v>
      </c>
    </row>
    <row r="200" spans="2:17" ht="12.75">
      <c r="B200" s="6" t="s">
        <v>298</v>
      </c>
      <c r="C200" s="6">
        <f>ACOS(COS(ABS(C192-C144)/Dr)*COS(ABS(C196-C194)/Dr))*180/PI()</f>
        <v>7.811572557995959</v>
      </c>
      <c r="D200" s="6"/>
      <c r="E200" s="34">
        <f>TRUNC(C200)</f>
        <v>7</v>
      </c>
      <c r="F200" s="34">
        <f>TRUNC((C200-TRUNC(C200))*60)</f>
        <v>48</v>
      </c>
      <c r="G200" s="34">
        <f>((C200-TRUNC(C200))*60-TRUNC((C200-TRUNC(C200))*60))*60</f>
        <v>41.661208785451436</v>
      </c>
      <c r="H200" s="6"/>
      <c r="I200" s="6"/>
      <c r="J200" s="6"/>
      <c r="L200" s="6" t="s">
        <v>298</v>
      </c>
      <c r="M200" s="6">
        <f>ACOS(COS(ABS(M192-M144)/Dr)*COS(ABS(M196-M194)/Dr))*180/PI()</f>
        <v>4.194360157290573</v>
      </c>
      <c r="O200" s="34">
        <f t="shared" si="9"/>
        <v>4</v>
      </c>
      <c r="P200" s="34">
        <f t="shared" si="10"/>
        <v>11</v>
      </c>
      <c r="Q200" s="34">
        <f t="shared" si="11"/>
        <v>39.696566246063156</v>
      </c>
    </row>
    <row r="201" spans="2:17" ht="12.75">
      <c r="B201" s="6" t="s">
        <v>299</v>
      </c>
      <c r="C201" s="5">
        <f>(1-COS(C200/Dr))*C187*60</f>
        <v>0.1446353129809217</v>
      </c>
      <c r="D201" s="6"/>
      <c r="E201" s="34"/>
      <c r="F201" s="34"/>
      <c r="G201" s="34"/>
      <c r="H201" s="6" t="s">
        <v>300</v>
      </c>
      <c r="I201" s="6"/>
      <c r="J201" s="6"/>
      <c r="L201" s="6" t="s">
        <v>299</v>
      </c>
      <c r="M201" s="5">
        <f>(1-COS(M200/Dr))*M187*60</f>
        <v>0.04101205169153556</v>
      </c>
      <c r="O201" s="34">
        <f t="shared" si="9"/>
        <v>0</v>
      </c>
      <c r="P201" s="34">
        <f t="shared" si="10"/>
        <v>2</v>
      </c>
      <c r="Q201" s="34">
        <f t="shared" si="11"/>
        <v>27.643386089528015</v>
      </c>
    </row>
    <row r="202" spans="2:17" ht="12.75">
      <c r="B202" s="6" t="s">
        <v>301</v>
      </c>
      <c r="C202" s="6">
        <f>ACOS(COS((C173-C134)/Dr)*COS(C175/Dr))*180/PI()</f>
        <v>8.18818379951331</v>
      </c>
      <c r="D202" s="6"/>
      <c r="E202" s="34">
        <f>TRUNC(C202)</f>
        <v>8</v>
      </c>
      <c r="F202" s="34">
        <f>TRUNC((C202-TRUNC(C202))*60)</f>
        <v>11</v>
      </c>
      <c r="G202" s="34">
        <f>((C202-TRUNC(C202))*60-TRUNC((C202-TRUNC(C202))*60))*60</f>
        <v>17.461678247913568</v>
      </c>
      <c r="H202" s="6" t="s">
        <v>302</v>
      </c>
      <c r="I202" s="6"/>
      <c r="J202" s="6"/>
      <c r="L202" s="6" t="s">
        <v>301</v>
      </c>
      <c r="M202" s="6">
        <f>ACOS(COS((M173-M134)/Dr)*COS(M175/Dr))*180/PI()</f>
        <v>4.120555727803419</v>
      </c>
      <c r="O202" s="34">
        <f t="shared" si="9"/>
        <v>4</v>
      </c>
      <c r="P202" s="34">
        <f t="shared" si="10"/>
        <v>7</v>
      </c>
      <c r="Q202" s="34">
        <f t="shared" si="11"/>
        <v>14.000620092307798</v>
      </c>
    </row>
    <row r="203" spans="2:17" ht="12.75">
      <c r="B203" s="6" t="s">
        <v>303</v>
      </c>
      <c r="C203" s="6">
        <f>ACOS(-COS(C202/Dr))*180/PI()</f>
        <v>171.8118162004867</v>
      </c>
      <c r="D203" s="6"/>
      <c r="E203" s="34">
        <f>TRUNC(C203)</f>
        <v>171</v>
      </c>
      <c r="F203" s="34">
        <f>TRUNC((C203-TRUNC(C203))*60)</f>
        <v>48</v>
      </c>
      <c r="G203" s="34">
        <f>((C203-TRUNC(C203))*60-TRUNC((C203-TRUNC(C203))*60))*60</f>
        <v>42.538321752131196</v>
      </c>
      <c r="H203" s="6" t="s">
        <v>304</v>
      </c>
      <c r="I203" s="6"/>
      <c r="J203" s="6"/>
      <c r="L203" s="6" t="s">
        <v>303</v>
      </c>
      <c r="M203" s="6">
        <f>ACOS(-COS(M202/Dr))*180/PI()</f>
        <v>175.8794442721966</v>
      </c>
      <c r="O203" s="34">
        <f t="shared" si="9"/>
        <v>175</v>
      </c>
      <c r="P203" s="34">
        <f t="shared" si="10"/>
        <v>52</v>
      </c>
      <c r="Q203" s="34">
        <f t="shared" si="11"/>
        <v>45.999379907736966</v>
      </c>
    </row>
    <row r="204" spans="2:17" ht="12.75">
      <c r="B204" s="6" t="s">
        <v>305</v>
      </c>
      <c r="C204" s="5">
        <f>(1+COS(C203/Dr))/2</f>
        <v>0.005097187773513645</v>
      </c>
      <c r="D204" s="6"/>
      <c r="E204" s="6"/>
      <c r="F204" s="6"/>
      <c r="G204" s="43">
        <f>C204*100</f>
        <v>0.5097187773513645</v>
      </c>
      <c r="H204" s="6" t="s">
        <v>306</v>
      </c>
      <c r="I204" s="6"/>
      <c r="J204" s="6"/>
      <c r="L204" s="6" t="s">
        <v>305</v>
      </c>
      <c r="M204" s="5">
        <f>(1+COS(M203/Dr))/2</f>
        <v>0.0012924660249730158</v>
      </c>
      <c r="O204" s="34">
        <f t="shared" si="9"/>
        <v>0</v>
      </c>
      <c r="P204" s="34">
        <f t="shared" si="10"/>
        <v>0</v>
      </c>
      <c r="Q204" s="34">
        <f t="shared" si="11"/>
        <v>4.652877689902857</v>
      </c>
    </row>
    <row r="205" spans="2:17" ht="12.75">
      <c r="B205" s="6" t="s">
        <v>307</v>
      </c>
      <c r="C205" s="6">
        <f>C147+C199</f>
        <v>18.30752450153801</v>
      </c>
      <c r="D205" s="6"/>
      <c r="E205" s="34">
        <f>TRUNC(C205)</f>
        <v>18</v>
      </c>
      <c r="F205" s="34">
        <f>TRUNC((C205-TRUNC(C205))*60)</f>
        <v>18</v>
      </c>
      <c r="G205" s="34">
        <f>((C205-TRUNC(C205))*60-TRUNC((C205-TRUNC(C205))*60))*60</f>
        <v>27.088205536830117</v>
      </c>
      <c r="H205" s="6" t="s">
        <v>241</v>
      </c>
      <c r="I205" s="6"/>
      <c r="J205" s="6"/>
      <c r="L205" s="6" t="s">
        <v>307</v>
      </c>
      <c r="M205" s="6">
        <f>M147+M199</f>
        <v>41.77172549656565</v>
      </c>
      <c r="O205" s="34">
        <f t="shared" si="9"/>
        <v>41</v>
      </c>
      <c r="P205" s="34">
        <f t="shared" si="10"/>
        <v>46</v>
      </c>
      <c r="Q205" s="34">
        <f t="shared" si="11"/>
        <v>18.211787636342933</v>
      </c>
    </row>
    <row r="206" spans="2:17" ht="12.75">
      <c r="B206" s="6" t="s">
        <v>308</v>
      </c>
      <c r="C206" s="5">
        <f>1.00014-0.01671*COS(C125/Dr)-0.00014*COS((2*C125)/Dr)</f>
        <v>1.0093198425289032</v>
      </c>
      <c r="D206" s="6"/>
      <c r="E206" s="6"/>
      <c r="F206" s="6"/>
      <c r="G206" s="6"/>
      <c r="H206" s="6" t="s">
        <v>309</v>
      </c>
      <c r="I206" s="6"/>
      <c r="J206" s="6"/>
      <c r="L206" s="6" t="s">
        <v>308</v>
      </c>
      <c r="M206" s="5">
        <f>1.00014-0.01671*COS(M125/Dr)-0.00014*COS((2*M125)/Dr)</f>
        <v>1.001592973580344</v>
      </c>
      <c r="O206" s="34">
        <f t="shared" si="9"/>
        <v>1</v>
      </c>
      <c r="P206" s="34">
        <f t="shared" si="10"/>
        <v>0</v>
      </c>
      <c r="Q206" s="34">
        <f t="shared" si="11"/>
        <v>5.734704889238174</v>
      </c>
    </row>
    <row r="207" spans="2:13" ht="12.75">
      <c r="B207" s="6" t="s">
        <v>156</v>
      </c>
      <c r="C207" s="6">
        <f>C206*149597870</f>
        <v>150992098.59105933</v>
      </c>
      <c r="D207" s="6"/>
      <c r="E207" s="6"/>
      <c r="F207" s="6"/>
      <c r="G207" s="6"/>
      <c r="H207" s="6" t="s">
        <v>310</v>
      </c>
      <c r="I207" s="6"/>
      <c r="J207" s="6"/>
      <c r="L207" s="6" t="s">
        <v>156</v>
      </c>
      <c r="M207" s="6">
        <f>M206*149597870</f>
        <v>149836175.45458573</v>
      </c>
    </row>
    <row r="208" spans="2:18" ht="12.75">
      <c r="B208" s="6" t="s">
        <v>311</v>
      </c>
      <c r="C208" s="6">
        <f>Irtifak!C113</f>
        <v>5.887729138978707</v>
      </c>
      <c r="D208" s="6"/>
      <c r="E208" s="34">
        <f>TRUNC(C208)</f>
        <v>5</v>
      </c>
      <c r="F208" s="34">
        <f>TRUNC((C208-TRUNC(C208))*60)</f>
        <v>53</v>
      </c>
      <c r="G208" s="34">
        <f>((C208-TRUNC(C208))*60-TRUNC((C208-TRUNC(C208))*60))*60</f>
        <v>15.824900323345332</v>
      </c>
      <c r="H208" s="6"/>
      <c r="I208" s="6"/>
      <c r="J208" s="6">
        <v>119</v>
      </c>
      <c r="L208" s="6" t="s">
        <v>311</v>
      </c>
      <c r="M208" s="6">
        <f>Irtifak!M113</f>
        <v>5.651940226479726</v>
      </c>
      <c r="O208" s="58"/>
      <c r="P208" s="58"/>
      <c r="Q208" s="58"/>
      <c r="R208" s="58"/>
    </row>
    <row r="209" spans="2:13" ht="12.75">
      <c r="B209" s="6"/>
      <c r="C209" s="6"/>
      <c r="D209" s="6"/>
      <c r="E209" s="34"/>
      <c r="F209" s="34"/>
      <c r="G209" s="34"/>
      <c r="H209" s="6"/>
      <c r="I209" s="6"/>
      <c r="J209" s="6"/>
      <c r="L209" s="6"/>
      <c r="M209" s="6"/>
    </row>
    <row r="210" spans="2:13" ht="12.75">
      <c r="B210" s="6"/>
      <c r="C210" s="6"/>
      <c r="D210" s="6"/>
      <c r="E210" s="34"/>
      <c r="F210" s="34"/>
      <c r="G210" s="34"/>
      <c r="H210" s="6"/>
      <c r="I210" s="6"/>
      <c r="J210" s="6"/>
      <c r="L210" s="6"/>
      <c r="M210" s="6"/>
    </row>
    <row r="211" spans="2:13" ht="12.75">
      <c r="B211" s="6"/>
      <c r="C211" s="6"/>
      <c r="D211" s="6"/>
      <c r="E211" s="34"/>
      <c r="F211" s="34"/>
      <c r="G211" s="34"/>
      <c r="H211" s="6"/>
      <c r="I211" s="6"/>
      <c r="J211" s="6"/>
      <c r="L211" s="6"/>
      <c r="M211" s="6"/>
    </row>
    <row r="213" spans="2:15" ht="12.75">
      <c r="B213" s="44" t="s">
        <v>312</v>
      </c>
      <c r="C213" s="45" t="str">
        <f>VLOOKUP(MOD(C4+1,12),NamaBulan,4)</f>
        <v>ROMADLON</v>
      </c>
      <c r="D213" s="46"/>
      <c r="E213" s="46">
        <f>IF(C4=12,C3+1,C3)</f>
        <v>1429</v>
      </c>
      <c r="F213" s="44"/>
      <c r="G213" s="44"/>
      <c r="H213" s="44"/>
      <c r="I213" s="44"/>
      <c r="J213" s="6"/>
      <c r="L213" s="44" t="s">
        <v>312</v>
      </c>
      <c r="M213" s="45" t="str">
        <f>VLOOKUP(MOD(M4+1,12),NamaBulan,4)</f>
        <v>SYAWWAL</v>
      </c>
      <c r="O213" s="46">
        <f>IF(M4=12,M3+1,M3)</f>
        <v>1429</v>
      </c>
    </row>
    <row r="214" spans="2:13" ht="12.75">
      <c r="B214" s="6" t="s">
        <v>313</v>
      </c>
      <c r="C214" s="46">
        <f>Jadwal!$C$3</f>
        <v>2</v>
      </c>
      <c r="D214" s="46"/>
      <c r="E214" s="44"/>
      <c r="F214" s="44"/>
      <c r="G214" s="44"/>
      <c r="H214" s="44"/>
      <c r="I214" s="44"/>
      <c r="J214" s="6"/>
      <c r="L214" s="6" t="s">
        <v>313</v>
      </c>
      <c r="M214" s="46">
        <f>Jadwal!$C$3</f>
        <v>2</v>
      </c>
    </row>
    <row r="215" spans="2:12" ht="12.75">
      <c r="B215" s="44"/>
      <c r="D215" s="5"/>
      <c r="E215" s="44"/>
      <c r="F215" s="31"/>
      <c r="G215" s="14"/>
      <c r="H215" s="44"/>
      <c r="I215" s="41"/>
      <c r="J215" s="6"/>
      <c r="L215" s="44"/>
    </row>
    <row r="216" spans="3:13" ht="12.75">
      <c r="C216" s="47" t="s">
        <v>161</v>
      </c>
      <c r="D216" s="5"/>
      <c r="E216" s="46"/>
      <c r="M216" s="47" t="s">
        <v>161</v>
      </c>
    </row>
    <row r="217" spans="3:13" ht="12.75">
      <c r="C217" s="48">
        <f>IF(AND(C192&gt;=C214,C72=C78),C72+1,C72+2)</f>
        <v>39692</v>
      </c>
      <c r="D217" s="5"/>
      <c r="E217" s="44"/>
      <c r="M217" s="56">
        <f>IF(AND(M192&gt;=M214,M72=M78),M72+1,M72+2)</f>
        <v>39722</v>
      </c>
    </row>
    <row r="219" spans="2:17" ht="12.75">
      <c r="B219" s="58" t="s">
        <v>330</v>
      </c>
      <c r="C219" s="59">
        <f>C217</f>
        <v>39692</v>
      </c>
      <c r="E219" s="44">
        <f>DAY(C219)</f>
        <v>1</v>
      </c>
      <c r="F219" s="7">
        <f>MONTH(C219)</f>
        <v>9</v>
      </c>
      <c r="G219" s="7">
        <f>YEAR(C219)</f>
        <v>2008</v>
      </c>
      <c r="L219" s="58" t="s">
        <v>83</v>
      </c>
      <c r="M219" s="57">
        <f>M217</f>
        <v>39722</v>
      </c>
      <c r="O219" s="44">
        <f>DAY(M219)</f>
        <v>1</v>
      </c>
      <c r="P219" s="7">
        <f>MONTH(M219)</f>
        <v>10</v>
      </c>
      <c r="Q219" s="7">
        <f>YEAR(M219)</f>
        <v>2008</v>
      </c>
    </row>
    <row r="220" spans="5:15" ht="12.75">
      <c r="E220" s="7" t="str">
        <f>DAY(C219)&amp;VLOOKUP(F219,NamaBulan,5)&amp;YEAR(C219)</f>
        <v>1 September 2008</v>
      </c>
      <c r="O220" s="7" t="str">
        <f>DAY(M219)&amp;VLOOKUP(P219,NamaBulan,5)&amp;YEAR(M219)</f>
        <v>1 Oktober 2008</v>
      </c>
    </row>
    <row r="221" ht="12.75">
      <c r="C221" s="58"/>
    </row>
    <row r="222" spans="3:13" ht="12.75">
      <c r="C222" s="7" t="str">
        <f>IF(Irtifak!C192&lt;0,"-"&amp;ABS(Irtifak!E192)&amp;"°  "&amp;ABS(Irtifak!F192)&amp;"'  "&amp;ABS(LEFT(Irtifak!G192,4))&amp;""" dr. ",Irtifak!E192&amp;"°  "&amp;Irtifak!F192&amp;"'  "&amp;LEFT(Irtifak!G192,4)&amp;""" dr. ")</f>
        <v>5°  28'  47.0" dr. </v>
      </c>
      <c r="M222" s="7" t="str">
        <f>IF(Irtifak!M192&lt;0,"-"&amp;ABS(Irtifak!O192)&amp;"°  "&amp;ABS(Irtifak!P192)&amp;"'  "&amp;ABS(LEFT(Irtifak!Q192,4))&amp;""" dr. ",Irtifak!O192&amp;"°  "&amp;Irtifak!P192&amp;"'  "&amp;LEFT(Irtifak!Q192,4)&amp;""" dr. ")</f>
        <v>-1°  47'  33" dr. </v>
      </c>
    </row>
    <row r="223" spans="2:13" ht="12.75">
      <c r="B223" s="58" t="s">
        <v>2454</v>
      </c>
      <c r="C223" s="7" t="str">
        <f>IF(C192&lt;C214,"hilal tidak mungkin untuk dirukyat jadi bulan Sya'ban istikmal 30 hari","hilal kemungkinan bisa dirukyat jadi")</f>
        <v>hilal kemungkinan bisa dirukyat jadi</v>
      </c>
      <c r="L223" s="58" t="s">
        <v>2454</v>
      </c>
      <c r="M223" s="7" t="str">
        <f>IF(M192&lt;M214,"hilal tidak mungkin untuk dirukyat jadi bulan Romadlon istikmal 30 hari","hilal kemungkinan bisa dirukyat jadi")</f>
        <v>hilal tidak mungkin untuk dirukyat jadi bulan Romadlon istikmal 30 hari</v>
      </c>
    </row>
  </sheetData>
  <sheetProtection/>
  <mergeCells count="3">
    <mergeCell ref="D29:E29"/>
    <mergeCell ref="D28:E28"/>
    <mergeCell ref="N28:O2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213"/>
  <sheetViews>
    <sheetView showZeros="0" workbookViewId="0" topLeftCell="A1">
      <pane xSplit="5100" ySplit="1845" topLeftCell="O327" activePane="bottomRight" state="split"/>
      <selection pane="topLeft" activeCell="C1" sqref="C1"/>
      <selection pane="topRight" activeCell="Q5" sqref="Q5:Q327"/>
      <selection pane="bottomLeft" activeCell="C2182" sqref="C2182"/>
      <selection pane="bottomRight" activeCell="Q334" sqref="Q334"/>
    </sheetView>
  </sheetViews>
  <sheetFormatPr defaultColWidth="9.140625" defaultRowHeight="12.75"/>
  <cols>
    <col min="1" max="1" width="9.140625" style="62" customWidth="1"/>
    <col min="2" max="2" width="15.7109375" style="62" customWidth="1"/>
    <col min="3" max="3" width="19.00390625" style="62" customWidth="1"/>
    <col min="4" max="13" width="9.140625" style="62" customWidth="1"/>
    <col min="14" max="14" width="11.421875" style="62" customWidth="1"/>
    <col min="15" max="16" width="9.140625" style="62" customWidth="1"/>
    <col min="17" max="17" width="24.57421875" style="62" bestFit="1" customWidth="1"/>
    <col min="18" max="18" width="5.00390625" style="62" customWidth="1"/>
    <col min="19" max="16384" width="9.140625" style="62" customWidth="1"/>
  </cols>
  <sheetData>
    <row r="1" spans="1:15" ht="25.5" customHeight="1">
      <c r="A1" s="61" t="s">
        <v>381</v>
      </c>
      <c r="B1" s="61" t="s">
        <v>382</v>
      </c>
      <c r="C1" s="61" t="s">
        <v>383</v>
      </c>
      <c r="D1" s="223" t="s">
        <v>343</v>
      </c>
      <c r="E1" s="223"/>
      <c r="F1" s="223"/>
      <c r="G1" s="61" t="s">
        <v>384</v>
      </c>
      <c r="H1" s="223" t="s">
        <v>342</v>
      </c>
      <c r="I1" s="223"/>
      <c r="J1" s="223"/>
      <c r="K1" s="61" t="s">
        <v>385</v>
      </c>
      <c r="L1" s="61" t="s">
        <v>349</v>
      </c>
      <c r="M1" s="61" t="s">
        <v>386</v>
      </c>
      <c r="N1" s="64" t="s">
        <v>449</v>
      </c>
      <c r="O1" s="62" t="str">
        <f>+B1</f>
        <v>Nama Kota</v>
      </c>
    </row>
    <row r="2" spans="1:18" ht="12.75">
      <c r="A2" s="63">
        <v>1</v>
      </c>
      <c r="B2" s="64" t="s">
        <v>387</v>
      </c>
      <c r="C2" s="64" t="s">
        <v>388</v>
      </c>
      <c r="D2" s="64">
        <v>57</v>
      </c>
      <c r="E2" s="64">
        <v>6</v>
      </c>
      <c r="F2" s="64">
        <v>0</v>
      </c>
      <c r="G2" s="64" t="s">
        <v>389</v>
      </c>
      <c r="H2" s="64">
        <v>9</v>
      </c>
      <c r="I2" s="64">
        <v>51</v>
      </c>
      <c r="J2" s="64">
        <v>0</v>
      </c>
      <c r="K2" s="64" t="s">
        <v>347</v>
      </c>
      <c r="L2" s="64">
        <v>1</v>
      </c>
      <c r="M2" s="64">
        <v>1</v>
      </c>
      <c r="N2" s="62">
        <f>+IF(C2=$N$1,B2,)</f>
        <v>0</v>
      </c>
      <c r="Q2" s="72" t="s">
        <v>254</v>
      </c>
      <c r="R2" s="73"/>
    </row>
    <row r="3" spans="1:18" ht="12.75">
      <c r="A3" s="63">
        <v>2</v>
      </c>
      <c r="B3" s="64" t="s">
        <v>390</v>
      </c>
      <c r="C3" s="64" t="s">
        <v>388</v>
      </c>
      <c r="D3" s="64">
        <v>56</v>
      </c>
      <c r="E3" s="64">
        <v>19</v>
      </c>
      <c r="F3" s="64">
        <v>0</v>
      </c>
      <c r="G3" s="64" t="s">
        <v>389</v>
      </c>
      <c r="H3" s="64">
        <v>10</v>
      </c>
      <c r="I3" s="64">
        <v>37</v>
      </c>
      <c r="J3" s="64">
        <v>0</v>
      </c>
      <c r="K3" s="64" t="s">
        <v>347</v>
      </c>
      <c r="L3" s="64">
        <v>1</v>
      </c>
      <c r="M3" s="64">
        <v>1</v>
      </c>
      <c r="N3" s="62">
        <f aca="true" t="shared" si="0" ref="N3:N66">+IF(C3=$N$1,B3,)</f>
        <v>0</v>
      </c>
      <c r="Q3" s="72" t="s">
        <v>449</v>
      </c>
      <c r="R3" s="73" t="s">
        <v>255</v>
      </c>
    </row>
    <row r="4" spans="1:18" ht="12.75">
      <c r="A4" s="63">
        <v>3</v>
      </c>
      <c r="B4" s="64" t="s">
        <v>391</v>
      </c>
      <c r="C4" s="64" t="s">
        <v>392</v>
      </c>
      <c r="D4" s="64">
        <v>30</v>
      </c>
      <c r="E4" s="64">
        <v>22</v>
      </c>
      <c r="F4" s="64">
        <v>0</v>
      </c>
      <c r="G4" s="64" t="s">
        <v>389</v>
      </c>
      <c r="H4" s="64">
        <v>48</v>
      </c>
      <c r="I4" s="64">
        <v>14</v>
      </c>
      <c r="J4" s="64">
        <v>0</v>
      </c>
      <c r="K4" s="64" t="s">
        <v>347</v>
      </c>
      <c r="L4" s="64">
        <v>3</v>
      </c>
      <c r="M4" s="64">
        <v>1</v>
      </c>
      <c r="N4" s="62">
        <f t="shared" si="0"/>
        <v>0</v>
      </c>
      <c r="Q4" s="74">
        <v>0</v>
      </c>
      <c r="R4" s="75">
        <v>1889</v>
      </c>
    </row>
    <row r="5" spans="1:18" ht="12.75">
      <c r="A5" s="63">
        <v>4</v>
      </c>
      <c r="B5" s="64" t="s">
        <v>393</v>
      </c>
      <c r="C5" s="64" t="s">
        <v>394</v>
      </c>
      <c r="D5" s="64">
        <v>49</v>
      </c>
      <c r="E5" s="64">
        <v>1</v>
      </c>
      <c r="F5" s="64">
        <v>0</v>
      </c>
      <c r="G5" s="64" t="s">
        <v>389</v>
      </c>
      <c r="H5" s="64">
        <v>122</v>
      </c>
      <c r="I5" s="64">
        <v>22</v>
      </c>
      <c r="J5" s="64">
        <v>0</v>
      </c>
      <c r="K5" s="64" t="s">
        <v>395</v>
      </c>
      <c r="L5" s="64">
        <v>-8</v>
      </c>
      <c r="M5" s="64">
        <v>1</v>
      </c>
      <c r="N5" s="62">
        <f t="shared" si="0"/>
        <v>0</v>
      </c>
      <c r="Q5" s="76" t="s">
        <v>448</v>
      </c>
      <c r="R5" s="77">
        <v>1</v>
      </c>
    </row>
    <row r="6" spans="1:18" ht="12.75">
      <c r="A6" s="63">
        <v>5</v>
      </c>
      <c r="B6" s="64" t="s">
        <v>396</v>
      </c>
      <c r="C6" s="64" t="s">
        <v>397</v>
      </c>
      <c r="D6" s="64">
        <v>45</v>
      </c>
      <c r="E6" s="64">
        <v>27</v>
      </c>
      <c r="F6" s="64">
        <v>0</v>
      </c>
      <c r="G6" s="64" t="s">
        <v>389</v>
      </c>
      <c r="H6" s="64">
        <v>98</v>
      </c>
      <c r="I6" s="64">
        <v>26</v>
      </c>
      <c r="J6" s="64">
        <v>0</v>
      </c>
      <c r="K6" s="64" t="s">
        <v>395</v>
      </c>
      <c r="L6" s="64">
        <v>-6</v>
      </c>
      <c r="M6" s="64">
        <v>1</v>
      </c>
      <c r="N6" s="62">
        <f t="shared" si="0"/>
        <v>0</v>
      </c>
      <c r="Q6" s="76" t="s">
        <v>495</v>
      </c>
      <c r="R6" s="77">
        <v>1</v>
      </c>
    </row>
    <row r="7" spans="1:18" ht="12.75">
      <c r="A7" s="63">
        <v>6</v>
      </c>
      <c r="B7" s="64" t="s">
        <v>398</v>
      </c>
      <c r="C7" s="64" t="s">
        <v>399</v>
      </c>
      <c r="D7" s="64">
        <v>18</v>
      </c>
      <c r="E7" s="64">
        <v>18</v>
      </c>
      <c r="F7" s="64">
        <v>0</v>
      </c>
      <c r="G7" s="64" t="s">
        <v>389</v>
      </c>
      <c r="H7" s="64">
        <v>42</v>
      </c>
      <c r="I7" s="64">
        <v>49</v>
      </c>
      <c r="J7" s="64">
        <v>0</v>
      </c>
      <c r="K7" s="64" t="s">
        <v>347</v>
      </c>
      <c r="L7" s="64">
        <v>3</v>
      </c>
      <c r="M7" s="64">
        <v>1</v>
      </c>
      <c r="N7" s="62">
        <f t="shared" si="0"/>
        <v>0</v>
      </c>
      <c r="Q7" s="76" t="s">
        <v>496</v>
      </c>
      <c r="R7" s="77">
        <v>1</v>
      </c>
    </row>
    <row r="8" spans="1:18" ht="12.75">
      <c r="A8" s="63">
        <v>7</v>
      </c>
      <c r="B8" s="65" t="s">
        <v>400</v>
      </c>
      <c r="C8" s="65" t="s">
        <v>401</v>
      </c>
      <c r="D8" s="64">
        <v>5</v>
      </c>
      <c r="E8" s="64">
        <v>15</v>
      </c>
      <c r="F8" s="64">
        <v>0</v>
      </c>
      <c r="G8" s="64" t="s">
        <v>389</v>
      </c>
      <c r="H8" s="64">
        <v>3</v>
      </c>
      <c r="I8" s="64">
        <v>56</v>
      </c>
      <c r="J8" s="64">
        <v>0</v>
      </c>
      <c r="K8" s="64" t="s">
        <v>395</v>
      </c>
      <c r="L8" s="64">
        <v>0</v>
      </c>
      <c r="M8" s="64">
        <v>1</v>
      </c>
      <c r="N8" s="62">
        <f t="shared" si="0"/>
        <v>0</v>
      </c>
      <c r="Q8" s="76" t="s">
        <v>501</v>
      </c>
      <c r="R8" s="77">
        <v>1</v>
      </c>
    </row>
    <row r="9" spans="1:18" ht="12.75">
      <c r="A9" s="63">
        <v>8</v>
      </c>
      <c r="B9" s="64" t="s">
        <v>402</v>
      </c>
      <c r="C9" s="64" t="s">
        <v>403</v>
      </c>
      <c r="D9" s="64">
        <v>32</v>
      </c>
      <c r="E9" s="64">
        <v>25</v>
      </c>
      <c r="F9" s="64">
        <v>0</v>
      </c>
      <c r="G9" s="64" t="s">
        <v>389</v>
      </c>
      <c r="H9" s="64">
        <v>99</v>
      </c>
      <c r="I9" s="64">
        <v>41</v>
      </c>
      <c r="J9" s="64">
        <v>0</v>
      </c>
      <c r="K9" s="64" t="s">
        <v>395</v>
      </c>
      <c r="L9" s="64">
        <v>-6</v>
      </c>
      <c r="M9" s="64">
        <v>1</v>
      </c>
      <c r="N9" s="62">
        <f t="shared" si="0"/>
        <v>0</v>
      </c>
      <c r="Q9" s="76" t="s">
        <v>519</v>
      </c>
      <c r="R9" s="77">
        <v>1</v>
      </c>
    </row>
    <row r="10" spans="1:18" ht="12.75">
      <c r="A10" s="63">
        <v>9</v>
      </c>
      <c r="B10" s="64" t="s">
        <v>404</v>
      </c>
      <c r="C10" s="64" t="s">
        <v>399</v>
      </c>
      <c r="D10" s="64">
        <v>16</v>
      </c>
      <c r="E10" s="64">
        <v>58</v>
      </c>
      <c r="F10" s="64">
        <v>0</v>
      </c>
      <c r="G10" s="64" t="s">
        <v>389</v>
      </c>
      <c r="H10" s="64">
        <v>42</v>
      </c>
      <c r="I10" s="64">
        <v>49</v>
      </c>
      <c r="J10" s="64">
        <v>0</v>
      </c>
      <c r="K10" s="64" t="s">
        <v>347</v>
      </c>
      <c r="L10" s="64">
        <v>3</v>
      </c>
      <c r="M10" s="64">
        <v>1</v>
      </c>
      <c r="N10" s="62">
        <f t="shared" si="0"/>
        <v>0</v>
      </c>
      <c r="Q10" s="76" t="s">
        <v>535</v>
      </c>
      <c r="R10" s="77">
        <v>1</v>
      </c>
    </row>
    <row r="11" spans="1:18" ht="12.75">
      <c r="A11" s="63">
        <v>10</v>
      </c>
      <c r="B11" s="64" t="s">
        <v>405</v>
      </c>
      <c r="C11" s="64" t="s">
        <v>406</v>
      </c>
      <c r="D11" s="64">
        <v>24</v>
      </c>
      <c r="E11" s="64">
        <v>26</v>
      </c>
      <c r="F11" s="64">
        <v>0</v>
      </c>
      <c r="G11" s="64" t="s">
        <v>389</v>
      </c>
      <c r="H11" s="64">
        <v>54</v>
      </c>
      <c r="I11" s="64">
        <v>39</v>
      </c>
      <c r="J11" s="64">
        <v>0</v>
      </c>
      <c r="K11" s="64" t="s">
        <v>347</v>
      </c>
      <c r="L11" s="64">
        <v>4</v>
      </c>
      <c r="M11" s="64">
        <v>1</v>
      </c>
      <c r="N11" s="62">
        <f t="shared" si="0"/>
        <v>0</v>
      </c>
      <c r="Q11" s="76" t="s">
        <v>575</v>
      </c>
      <c r="R11" s="77">
        <v>1</v>
      </c>
    </row>
    <row r="12" spans="1:18" ht="12.75">
      <c r="A12" s="63">
        <v>11</v>
      </c>
      <c r="B12" s="64" t="s">
        <v>407</v>
      </c>
      <c r="C12" s="64" t="s">
        <v>408</v>
      </c>
      <c r="D12" s="64">
        <v>22</v>
      </c>
      <c r="E12" s="64">
        <v>22</v>
      </c>
      <c r="F12" s="64">
        <v>0</v>
      </c>
      <c r="G12" s="64" t="s">
        <v>389</v>
      </c>
      <c r="H12" s="64">
        <v>31</v>
      </c>
      <c r="I12" s="64">
        <v>37</v>
      </c>
      <c r="J12" s="64">
        <v>0</v>
      </c>
      <c r="K12" s="64" t="s">
        <v>347</v>
      </c>
      <c r="L12" s="64">
        <v>2</v>
      </c>
      <c r="M12" s="64">
        <v>1</v>
      </c>
      <c r="N12" s="62">
        <f t="shared" si="0"/>
        <v>0</v>
      </c>
      <c r="Q12" s="76" t="s">
        <v>577</v>
      </c>
      <c r="R12" s="77">
        <v>1</v>
      </c>
    </row>
    <row r="13" spans="1:18" ht="12.75">
      <c r="A13" s="63">
        <v>12</v>
      </c>
      <c r="B13" s="64" t="s">
        <v>409</v>
      </c>
      <c r="C13" s="64" t="s">
        <v>410</v>
      </c>
      <c r="D13" s="64">
        <v>9</v>
      </c>
      <c r="E13" s="64">
        <v>0</v>
      </c>
      <c r="F13" s="64">
        <v>0</v>
      </c>
      <c r="G13" s="64" t="s">
        <v>389</v>
      </c>
      <c r="H13" s="64">
        <v>7</v>
      </c>
      <c r="I13" s="64">
        <v>16</v>
      </c>
      <c r="J13" s="64">
        <v>0</v>
      </c>
      <c r="K13" s="64" t="s">
        <v>347</v>
      </c>
      <c r="L13" s="64">
        <v>1</v>
      </c>
      <c r="M13" s="64">
        <v>1</v>
      </c>
      <c r="N13" s="62">
        <f t="shared" si="0"/>
        <v>0</v>
      </c>
      <c r="Q13" s="76" t="s">
        <v>583</v>
      </c>
      <c r="R13" s="77">
        <v>1</v>
      </c>
    </row>
    <row r="14" spans="1:18" ht="12.75">
      <c r="A14" s="63">
        <v>13</v>
      </c>
      <c r="B14" s="64" t="s">
        <v>411</v>
      </c>
      <c r="C14" s="64" t="s">
        <v>412</v>
      </c>
      <c r="D14" s="64">
        <v>16</v>
      </c>
      <c r="E14" s="64">
        <v>45</v>
      </c>
      <c r="F14" s="64">
        <v>0</v>
      </c>
      <c r="G14" s="64" t="s">
        <v>389</v>
      </c>
      <c r="H14" s="64">
        <v>99</v>
      </c>
      <c r="I14" s="64">
        <v>46</v>
      </c>
      <c r="J14" s="64">
        <v>0</v>
      </c>
      <c r="K14" s="64" t="s">
        <v>395</v>
      </c>
      <c r="L14" s="64">
        <v>-6</v>
      </c>
      <c r="M14" s="64">
        <v>1</v>
      </c>
      <c r="N14" s="62">
        <f t="shared" si="0"/>
        <v>0</v>
      </c>
      <c r="Q14" s="76" t="s">
        <v>585</v>
      </c>
      <c r="R14" s="77">
        <v>1</v>
      </c>
    </row>
    <row r="15" spans="1:18" ht="12.75">
      <c r="A15" s="63">
        <v>14</v>
      </c>
      <c r="B15" s="65" t="s">
        <v>413</v>
      </c>
      <c r="C15" s="65" t="s">
        <v>414</v>
      </c>
      <c r="D15" s="64">
        <v>5</v>
      </c>
      <c r="E15" s="64">
        <v>36</v>
      </c>
      <c r="F15" s="64">
        <v>0</v>
      </c>
      <c r="G15" s="64" t="s">
        <v>389</v>
      </c>
      <c r="H15" s="64">
        <v>0</v>
      </c>
      <c r="I15" s="64">
        <v>10</v>
      </c>
      <c r="J15" s="64">
        <v>0</v>
      </c>
      <c r="K15" s="64" t="s">
        <v>395</v>
      </c>
      <c r="L15" s="64">
        <v>0</v>
      </c>
      <c r="M15" s="64">
        <v>1</v>
      </c>
      <c r="N15" s="62">
        <f t="shared" si="0"/>
        <v>0</v>
      </c>
      <c r="Q15" s="76" t="s">
        <v>588</v>
      </c>
      <c r="R15" s="77">
        <v>1</v>
      </c>
    </row>
    <row r="16" spans="1:18" ht="12.75">
      <c r="A16" s="63">
        <v>15</v>
      </c>
      <c r="B16" s="64" t="s">
        <v>415</v>
      </c>
      <c r="C16" s="64" t="s">
        <v>416</v>
      </c>
      <c r="D16" s="64">
        <v>51</v>
      </c>
      <c r="E16" s="64">
        <v>53</v>
      </c>
      <c r="F16" s="64">
        <v>0</v>
      </c>
      <c r="G16" s="64" t="s">
        <v>389</v>
      </c>
      <c r="H16" s="64">
        <v>176</v>
      </c>
      <c r="I16" s="64">
        <v>39</v>
      </c>
      <c r="J16" s="64">
        <v>0</v>
      </c>
      <c r="K16" s="64" t="s">
        <v>395</v>
      </c>
      <c r="L16" s="64">
        <v>-9</v>
      </c>
      <c r="M16" s="64">
        <v>1</v>
      </c>
      <c r="N16" s="62">
        <f t="shared" si="0"/>
        <v>0</v>
      </c>
      <c r="Q16" s="76" t="s">
        <v>590</v>
      </c>
      <c r="R16" s="77">
        <v>1</v>
      </c>
    </row>
    <row r="17" spans="1:18" ht="12.75">
      <c r="A17" s="63">
        <v>16</v>
      </c>
      <c r="B17" s="64" t="s">
        <v>417</v>
      </c>
      <c r="C17" s="64" t="s">
        <v>418</v>
      </c>
      <c r="D17" s="64">
        <v>36</v>
      </c>
      <c r="E17" s="64">
        <v>59</v>
      </c>
      <c r="F17" s="64">
        <v>0</v>
      </c>
      <c r="G17" s="64" t="s">
        <v>389</v>
      </c>
      <c r="H17" s="64">
        <v>35</v>
      </c>
      <c r="I17" s="64">
        <v>17</v>
      </c>
      <c r="J17" s="64">
        <v>0</v>
      </c>
      <c r="K17" s="64" t="s">
        <v>347</v>
      </c>
      <c r="L17" s="64">
        <v>3</v>
      </c>
      <c r="M17" s="64">
        <v>1</v>
      </c>
      <c r="N17" s="62">
        <f t="shared" si="0"/>
        <v>0</v>
      </c>
      <c r="Q17" s="76" t="s">
        <v>591</v>
      </c>
      <c r="R17" s="77">
        <v>1</v>
      </c>
    </row>
    <row r="18" spans="1:18" ht="12.75">
      <c r="A18" s="63">
        <v>17</v>
      </c>
      <c r="B18" s="64" t="s">
        <v>419</v>
      </c>
      <c r="C18" s="64" t="s">
        <v>420</v>
      </c>
      <c r="D18" s="64">
        <v>8</v>
      </c>
      <c r="E18" s="64">
        <v>59</v>
      </c>
      <c r="F18" s="64">
        <v>0</v>
      </c>
      <c r="G18" s="64" t="s">
        <v>389</v>
      </c>
      <c r="H18" s="64">
        <v>38</v>
      </c>
      <c r="I18" s="64">
        <v>48</v>
      </c>
      <c r="J18" s="64">
        <v>0</v>
      </c>
      <c r="K18" s="64" t="s">
        <v>347</v>
      </c>
      <c r="L18" s="64">
        <v>3</v>
      </c>
      <c r="M18" s="64">
        <v>1</v>
      </c>
      <c r="N18" s="62">
        <f t="shared" si="0"/>
        <v>0</v>
      </c>
      <c r="Q18" s="76" t="s">
        <v>592</v>
      </c>
      <c r="R18" s="77">
        <v>1</v>
      </c>
    </row>
    <row r="19" spans="1:18" ht="12.75">
      <c r="A19" s="63">
        <v>18</v>
      </c>
      <c r="B19" s="65" t="s">
        <v>421</v>
      </c>
      <c r="C19" s="65" t="s">
        <v>422</v>
      </c>
      <c r="D19" s="64">
        <v>34</v>
      </c>
      <c r="E19" s="64">
        <v>57</v>
      </c>
      <c r="F19" s="64">
        <v>0</v>
      </c>
      <c r="G19" s="64" t="s">
        <v>423</v>
      </c>
      <c r="H19" s="64">
        <v>138</v>
      </c>
      <c r="I19" s="64">
        <v>32</v>
      </c>
      <c r="J19" s="64">
        <v>0</v>
      </c>
      <c r="K19" s="64" t="s">
        <v>347</v>
      </c>
      <c r="L19" s="64">
        <v>9</v>
      </c>
      <c r="M19" s="64">
        <v>1</v>
      </c>
      <c r="N19" s="62">
        <f t="shared" si="0"/>
        <v>0</v>
      </c>
      <c r="Q19" s="76" t="s">
        <v>593</v>
      </c>
      <c r="R19" s="77">
        <v>1</v>
      </c>
    </row>
    <row r="20" spans="1:18" ht="12.75">
      <c r="A20" s="63">
        <v>19</v>
      </c>
      <c r="B20" s="64" t="s">
        <v>424</v>
      </c>
      <c r="C20" s="64" t="s">
        <v>425</v>
      </c>
      <c r="D20" s="64">
        <v>16</v>
      </c>
      <c r="E20" s="64">
        <v>58</v>
      </c>
      <c r="F20" s="64">
        <v>0</v>
      </c>
      <c r="G20" s="64" t="s">
        <v>389</v>
      </c>
      <c r="H20" s="64">
        <v>7</v>
      </c>
      <c r="I20" s="64">
        <v>60</v>
      </c>
      <c r="J20" s="64">
        <v>0</v>
      </c>
      <c r="K20" s="64" t="s">
        <v>347</v>
      </c>
      <c r="L20" s="64">
        <v>1</v>
      </c>
      <c r="M20" s="64">
        <v>1</v>
      </c>
      <c r="N20" s="62">
        <f t="shared" si="0"/>
        <v>0</v>
      </c>
      <c r="Q20" s="76" t="s">
        <v>594</v>
      </c>
      <c r="R20" s="77">
        <v>1</v>
      </c>
    </row>
    <row r="21" spans="1:18" ht="12.75">
      <c r="A21" s="63">
        <v>20</v>
      </c>
      <c r="B21" s="64" t="s">
        <v>426</v>
      </c>
      <c r="C21" s="64" t="s">
        <v>427</v>
      </c>
      <c r="D21" s="64">
        <v>30</v>
      </c>
      <c r="E21" s="64">
        <v>23</v>
      </c>
      <c r="F21" s="64">
        <v>0</v>
      </c>
      <c r="G21" s="64" t="s">
        <v>389</v>
      </c>
      <c r="H21" s="64">
        <v>9</v>
      </c>
      <c r="I21" s="64">
        <v>33</v>
      </c>
      <c r="J21" s="64">
        <v>0</v>
      </c>
      <c r="K21" s="64" t="s">
        <v>395</v>
      </c>
      <c r="L21" s="64">
        <v>0</v>
      </c>
      <c r="M21" s="64">
        <v>1</v>
      </c>
      <c r="N21" s="62">
        <f t="shared" si="0"/>
        <v>0</v>
      </c>
      <c r="Q21" s="76" t="s">
        <v>600</v>
      </c>
      <c r="R21" s="77">
        <v>1</v>
      </c>
    </row>
    <row r="22" spans="1:18" ht="12.75">
      <c r="A22" s="63">
        <v>21</v>
      </c>
      <c r="B22" s="64" t="s">
        <v>428</v>
      </c>
      <c r="C22" s="64" t="s">
        <v>429</v>
      </c>
      <c r="D22" s="64">
        <v>44</v>
      </c>
      <c r="E22" s="64">
        <v>10</v>
      </c>
      <c r="F22" s="64">
        <v>0</v>
      </c>
      <c r="G22" s="64" t="s">
        <v>389</v>
      </c>
      <c r="H22" s="64">
        <v>0</v>
      </c>
      <c r="I22" s="64">
        <v>36</v>
      </c>
      <c r="J22" s="64">
        <v>0</v>
      </c>
      <c r="K22" s="64" t="s">
        <v>347</v>
      </c>
      <c r="L22" s="64">
        <v>1</v>
      </c>
      <c r="M22" s="64">
        <v>1</v>
      </c>
      <c r="N22" s="62">
        <f t="shared" si="0"/>
        <v>0</v>
      </c>
      <c r="Q22" s="76" t="s">
        <v>601</v>
      </c>
      <c r="R22" s="77">
        <v>1</v>
      </c>
    </row>
    <row r="23" spans="1:18" ht="12.75">
      <c r="A23" s="63">
        <v>22</v>
      </c>
      <c r="B23" s="65" t="s">
        <v>430</v>
      </c>
      <c r="C23" s="65" t="s">
        <v>431</v>
      </c>
      <c r="D23" s="64">
        <v>18</v>
      </c>
      <c r="E23" s="64">
        <v>30</v>
      </c>
      <c r="F23" s="64">
        <v>0</v>
      </c>
      <c r="G23" s="64" t="s">
        <v>389</v>
      </c>
      <c r="H23" s="64">
        <v>67</v>
      </c>
      <c r="I23" s="64">
        <v>8</v>
      </c>
      <c r="J23" s="64">
        <v>0</v>
      </c>
      <c r="K23" s="64" t="s">
        <v>395</v>
      </c>
      <c r="L23" s="64">
        <v>-4</v>
      </c>
      <c r="M23" s="64">
        <v>1</v>
      </c>
      <c r="N23" s="62">
        <f t="shared" si="0"/>
        <v>0</v>
      </c>
      <c r="Q23" s="76" t="s">
        <v>602</v>
      </c>
      <c r="R23" s="77">
        <v>1</v>
      </c>
    </row>
    <row r="24" spans="1:18" ht="12.75">
      <c r="A24" s="63">
        <v>23</v>
      </c>
      <c r="B24" s="64" t="s">
        <v>432</v>
      </c>
      <c r="C24" s="64" t="s">
        <v>433</v>
      </c>
      <c r="D24" s="64">
        <v>23</v>
      </c>
      <c r="E24" s="64">
        <v>4</v>
      </c>
      <c r="F24" s="64">
        <v>0</v>
      </c>
      <c r="G24" s="64" t="s">
        <v>389</v>
      </c>
      <c r="H24" s="64">
        <v>72</v>
      </c>
      <c r="I24" s="64">
        <v>37</v>
      </c>
      <c r="J24" s="64">
        <v>0</v>
      </c>
      <c r="K24" s="64" t="s">
        <v>347</v>
      </c>
      <c r="L24" s="64">
        <v>5</v>
      </c>
      <c r="M24" s="64">
        <v>1</v>
      </c>
      <c r="N24" s="62">
        <f t="shared" si="0"/>
        <v>0</v>
      </c>
      <c r="Q24" s="76" t="s">
        <v>605</v>
      </c>
      <c r="R24" s="77">
        <v>1</v>
      </c>
    </row>
    <row r="25" spans="1:18" ht="12.75">
      <c r="A25" s="63">
        <v>24</v>
      </c>
      <c r="B25" s="64" t="s">
        <v>434</v>
      </c>
      <c r="C25" s="64" t="s">
        <v>392</v>
      </c>
      <c r="D25" s="64">
        <v>31</v>
      </c>
      <c r="E25" s="64">
        <v>20</v>
      </c>
      <c r="F25" s="64">
        <v>0</v>
      </c>
      <c r="G25" s="64" t="s">
        <v>389</v>
      </c>
      <c r="H25" s="64">
        <v>48</v>
      </c>
      <c r="I25" s="64">
        <v>46</v>
      </c>
      <c r="J25" s="64">
        <v>0</v>
      </c>
      <c r="K25" s="64" t="s">
        <v>347</v>
      </c>
      <c r="L25" s="64">
        <v>3</v>
      </c>
      <c r="M25" s="64">
        <v>1</v>
      </c>
      <c r="N25" s="62">
        <f t="shared" si="0"/>
        <v>0</v>
      </c>
      <c r="Q25" s="76" t="s">
        <v>606</v>
      </c>
      <c r="R25" s="77">
        <v>1</v>
      </c>
    </row>
    <row r="26" spans="1:18" ht="12.75">
      <c r="A26" s="63">
        <v>25</v>
      </c>
      <c r="B26" s="65" t="s">
        <v>435</v>
      </c>
      <c r="C26" s="65" t="s">
        <v>436</v>
      </c>
      <c r="D26" s="64">
        <v>33</v>
      </c>
      <c r="E26" s="64">
        <v>39</v>
      </c>
      <c r="F26" s="64">
        <v>0</v>
      </c>
      <c r="G26" s="64" t="s">
        <v>389</v>
      </c>
      <c r="H26" s="64">
        <v>81</v>
      </c>
      <c r="I26" s="64">
        <v>41</v>
      </c>
      <c r="J26" s="64">
        <v>0</v>
      </c>
      <c r="K26" s="64" t="s">
        <v>395</v>
      </c>
      <c r="L26" s="64">
        <v>-5</v>
      </c>
      <c r="M26" s="64">
        <v>1</v>
      </c>
      <c r="N26" s="62">
        <f t="shared" si="0"/>
        <v>0</v>
      </c>
      <c r="Q26" s="76" t="s">
        <v>607</v>
      </c>
      <c r="R26" s="77">
        <v>1</v>
      </c>
    </row>
    <row r="27" spans="1:18" ht="12.75">
      <c r="A27" s="63">
        <v>26</v>
      </c>
      <c r="B27" s="64" t="s">
        <v>437</v>
      </c>
      <c r="C27" s="64" t="s">
        <v>429</v>
      </c>
      <c r="D27" s="64">
        <v>41</v>
      </c>
      <c r="E27" s="64">
        <v>55</v>
      </c>
      <c r="F27" s="64">
        <v>0</v>
      </c>
      <c r="G27" s="64" t="s">
        <v>389</v>
      </c>
      <c r="H27" s="64">
        <v>8</v>
      </c>
      <c r="I27" s="64">
        <v>48</v>
      </c>
      <c r="J27" s="64">
        <v>0</v>
      </c>
      <c r="K27" s="64" t="s">
        <v>347</v>
      </c>
      <c r="L27" s="64">
        <v>1</v>
      </c>
      <c r="M27" s="64">
        <v>1</v>
      </c>
      <c r="N27" s="62">
        <f t="shared" si="0"/>
        <v>0</v>
      </c>
      <c r="Q27" s="76" t="s">
        <v>608</v>
      </c>
      <c r="R27" s="77">
        <v>1</v>
      </c>
    </row>
    <row r="28" spans="1:18" ht="12.75">
      <c r="A28" s="63">
        <v>27</v>
      </c>
      <c r="B28" s="65" t="s">
        <v>438</v>
      </c>
      <c r="C28" s="65" t="s">
        <v>439</v>
      </c>
      <c r="D28" s="64">
        <v>32</v>
      </c>
      <c r="E28" s="64">
        <v>20</v>
      </c>
      <c r="F28" s="64">
        <v>0</v>
      </c>
      <c r="G28" s="64" t="s">
        <v>389</v>
      </c>
      <c r="H28" s="64">
        <v>35</v>
      </c>
      <c r="I28" s="64">
        <v>44</v>
      </c>
      <c r="J28" s="64">
        <v>0</v>
      </c>
      <c r="K28" s="64" t="s">
        <v>347</v>
      </c>
      <c r="L28" s="64">
        <v>2</v>
      </c>
      <c r="M28" s="64">
        <v>975</v>
      </c>
      <c r="N28" s="62">
        <f t="shared" si="0"/>
        <v>0</v>
      </c>
      <c r="Q28" s="76" t="s">
        <v>610</v>
      </c>
      <c r="R28" s="77">
        <v>1</v>
      </c>
    </row>
    <row r="29" spans="1:18" ht="12.75">
      <c r="A29" s="63">
        <v>28</v>
      </c>
      <c r="B29" s="64" t="s">
        <v>440</v>
      </c>
      <c r="C29" s="64" t="s">
        <v>441</v>
      </c>
      <c r="D29" s="64">
        <v>39</v>
      </c>
      <c r="E29" s="64">
        <v>42</v>
      </c>
      <c r="F29" s="64">
        <v>0</v>
      </c>
      <c r="G29" s="64" t="s">
        <v>389</v>
      </c>
      <c r="H29" s="64">
        <v>140</v>
      </c>
      <c r="I29" s="64">
        <v>4</v>
      </c>
      <c r="J29" s="64">
        <v>0</v>
      </c>
      <c r="K29" s="64" t="s">
        <v>347</v>
      </c>
      <c r="L29" s="64">
        <v>9</v>
      </c>
      <c r="M29" s="64">
        <v>1</v>
      </c>
      <c r="N29" s="62">
        <f t="shared" si="0"/>
        <v>0</v>
      </c>
      <c r="Q29" s="76" t="s">
        <v>627</v>
      </c>
      <c r="R29" s="77">
        <v>1</v>
      </c>
    </row>
    <row r="30" spans="1:18" ht="12.75">
      <c r="A30" s="63">
        <v>29</v>
      </c>
      <c r="B30" s="65" t="s">
        <v>442</v>
      </c>
      <c r="C30" s="65" t="s">
        <v>443</v>
      </c>
      <c r="D30" s="64">
        <v>32</v>
      </c>
      <c r="E30" s="64">
        <v>57</v>
      </c>
      <c r="F30" s="64">
        <v>0</v>
      </c>
      <c r="G30" s="64" t="s">
        <v>389</v>
      </c>
      <c r="H30" s="64">
        <v>35</v>
      </c>
      <c r="I30" s="64">
        <v>4</v>
      </c>
      <c r="J30" s="64">
        <v>0</v>
      </c>
      <c r="K30" s="64" t="s">
        <v>347</v>
      </c>
      <c r="L30" s="64">
        <v>2</v>
      </c>
      <c r="M30" s="64">
        <v>1</v>
      </c>
      <c r="N30" s="62">
        <f t="shared" si="0"/>
        <v>0</v>
      </c>
      <c r="Q30" s="76" t="s">
        <v>631</v>
      </c>
      <c r="R30" s="77">
        <v>1</v>
      </c>
    </row>
    <row r="31" spans="1:18" ht="12.75">
      <c r="A31" s="63">
        <v>30</v>
      </c>
      <c r="B31" s="64" t="s">
        <v>444</v>
      </c>
      <c r="C31" s="64" t="s">
        <v>445</v>
      </c>
      <c r="D31" s="64">
        <v>40</v>
      </c>
      <c r="E31" s="64">
        <v>55</v>
      </c>
      <c r="F31" s="64">
        <v>0</v>
      </c>
      <c r="G31" s="64" t="s">
        <v>389</v>
      </c>
      <c r="H31" s="64">
        <v>81</v>
      </c>
      <c r="I31" s="64">
        <v>27</v>
      </c>
      <c r="J31" s="64">
        <v>0</v>
      </c>
      <c r="K31" s="64" t="s">
        <v>395</v>
      </c>
      <c r="L31" s="64">
        <v>-5</v>
      </c>
      <c r="M31" s="64">
        <v>1</v>
      </c>
      <c r="N31" s="62">
        <f t="shared" si="0"/>
        <v>0</v>
      </c>
      <c r="Q31" s="76" t="s">
        <v>632</v>
      </c>
      <c r="R31" s="77">
        <v>1</v>
      </c>
    </row>
    <row r="32" spans="1:18" ht="12.75">
      <c r="A32" s="63">
        <v>31</v>
      </c>
      <c r="B32" s="64" t="s">
        <v>446</v>
      </c>
      <c r="C32" s="64" t="s">
        <v>410</v>
      </c>
      <c r="D32" s="64">
        <v>7</v>
      </c>
      <c r="E32" s="64">
        <v>16</v>
      </c>
      <c r="F32" s="64">
        <v>0</v>
      </c>
      <c r="G32" s="64" t="s">
        <v>389</v>
      </c>
      <c r="H32" s="64">
        <v>5</v>
      </c>
      <c r="I32" s="64">
        <v>18</v>
      </c>
      <c r="J32" s="64">
        <v>0</v>
      </c>
      <c r="K32" s="64" t="s">
        <v>347</v>
      </c>
      <c r="L32" s="64">
        <v>1</v>
      </c>
      <c r="M32" s="64">
        <v>1</v>
      </c>
      <c r="N32" s="62">
        <f t="shared" si="0"/>
        <v>0</v>
      </c>
      <c r="Q32" s="76" t="s">
        <v>633</v>
      </c>
      <c r="R32" s="77">
        <v>1</v>
      </c>
    </row>
    <row r="33" spans="1:18" ht="12.75">
      <c r="A33" s="63">
        <v>32</v>
      </c>
      <c r="B33" s="64" t="s">
        <v>447</v>
      </c>
      <c r="C33" s="64" t="s">
        <v>427</v>
      </c>
      <c r="D33" s="64">
        <v>35</v>
      </c>
      <c r="E33" s="64">
        <v>11</v>
      </c>
      <c r="F33" s="64">
        <v>0</v>
      </c>
      <c r="G33" s="64" t="s">
        <v>389</v>
      </c>
      <c r="H33" s="64">
        <v>3</v>
      </c>
      <c r="I33" s="64">
        <v>50</v>
      </c>
      <c r="J33" s="64">
        <v>0</v>
      </c>
      <c r="K33" s="64" t="s">
        <v>395</v>
      </c>
      <c r="L33" s="64">
        <v>0</v>
      </c>
      <c r="M33" s="64">
        <v>1</v>
      </c>
      <c r="N33" s="62">
        <f t="shared" si="0"/>
        <v>0</v>
      </c>
      <c r="Q33" s="76" t="s">
        <v>650</v>
      </c>
      <c r="R33" s="77">
        <v>1</v>
      </c>
    </row>
    <row r="34" spans="1:18" ht="12.75">
      <c r="A34" s="63">
        <v>33</v>
      </c>
      <c r="B34" s="64" t="s">
        <v>448</v>
      </c>
      <c r="C34" s="64" t="s">
        <v>449</v>
      </c>
      <c r="D34" s="64">
        <v>1</v>
      </c>
      <c r="E34" s="64">
        <v>4</v>
      </c>
      <c r="F34" s="64">
        <v>0</v>
      </c>
      <c r="G34" s="64" t="s">
        <v>423</v>
      </c>
      <c r="H34" s="64">
        <v>100</v>
      </c>
      <c r="I34" s="64">
        <v>47</v>
      </c>
      <c r="J34" s="64">
        <v>0</v>
      </c>
      <c r="K34" s="64" t="s">
        <v>347</v>
      </c>
      <c r="L34" s="64">
        <v>7</v>
      </c>
      <c r="M34" s="64">
        <v>10</v>
      </c>
      <c r="N34" s="62" t="str">
        <f t="shared" si="0"/>
        <v>ALAHAN PANJANG</v>
      </c>
      <c r="Q34" s="76" t="s">
        <v>667</v>
      </c>
      <c r="R34" s="77">
        <v>1</v>
      </c>
    </row>
    <row r="35" spans="1:18" ht="12.75">
      <c r="A35" s="63">
        <v>34</v>
      </c>
      <c r="B35" s="64" t="s">
        <v>450</v>
      </c>
      <c r="C35" s="64" t="s">
        <v>451</v>
      </c>
      <c r="D35" s="64">
        <v>37</v>
      </c>
      <c r="E35" s="64">
        <v>47</v>
      </c>
      <c r="F35" s="64">
        <v>0</v>
      </c>
      <c r="G35" s="64" t="s">
        <v>389</v>
      </c>
      <c r="H35" s="64">
        <v>122</v>
      </c>
      <c r="I35" s="64">
        <v>19</v>
      </c>
      <c r="J35" s="64">
        <v>0</v>
      </c>
      <c r="K35" s="64" t="s">
        <v>395</v>
      </c>
      <c r="L35" s="64">
        <v>-8</v>
      </c>
      <c r="M35" s="64">
        <v>1</v>
      </c>
      <c r="N35" s="62">
        <f t="shared" si="0"/>
        <v>0</v>
      </c>
      <c r="Q35" s="76" t="s">
        <v>668</v>
      </c>
      <c r="R35" s="77">
        <v>1</v>
      </c>
    </row>
    <row r="36" spans="1:18" ht="12.75">
      <c r="A36" s="63">
        <v>35</v>
      </c>
      <c r="B36" s="64" t="s">
        <v>452</v>
      </c>
      <c r="C36" s="64" t="s">
        <v>453</v>
      </c>
      <c r="D36" s="64">
        <v>32</v>
      </c>
      <c r="E36" s="64">
        <v>51</v>
      </c>
      <c r="F36" s="64">
        <v>0</v>
      </c>
      <c r="G36" s="64" t="s">
        <v>389</v>
      </c>
      <c r="H36" s="64">
        <v>106</v>
      </c>
      <c r="I36" s="64">
        <v>6</v>
      </c>
      <c r="J36" s="64">
        <v>0</v>
      </c>
      <c r="K36" s="64" t="s">
        <v>395</v>
      </c>
      <c r="L36" s="64">
        <v>-7</v>
      </c>
      <c r="M36" s="64">
        <v>1</v>
      </c>
      <c r="N36" s="62">
        <f t="shared" si="0"/>
        <v>0</v>
      </c>
      <c r="Q36" s="76" t="s">
        <v>690</v>
      </c>
      <c r="R36" s="77">
        <v>1</v>
      </c>
    </row>
    <row r="37" spans="1:18" ht="12.75">
      <c r="A37" s="63">
        <v>36</v>
      </c>
      <c r="B37" s="65" t="s">
        <v>454</v>
      </c>
      <c r="C37" s="65" t="s">
        <v>455</v>
      </c>
      <c r="D37" s="64">
        <v>37</v>
      </c>
      <c r="E37" s="64">
        <v>26</v>
      </c>
      <c r="F37" s="64">
        <v>0</v>
      </c>
      <c r="G37" s="64" t="s">
        <v>389</v>
      </c>
      <c r="H37" s="64">
        <v>105</v>
      </c>
      <c r="I37" s="64">
        <v>52</v>
      </c>
      <c r="J37" s="64">
        <v>0</v>
      </c>
      <c r="K37" s="64" t="s">
        <v>395</v>
      </c>
      <c r="L37" s="64">
        <v>-7</v>
      </c>
      <c r="M37" s="64">
        <v>1</v>
      </c>
      <c r="N37" s="62">
        <f t="shared" si="0"/>
        <v>0</v>
      </c>
      <c r="Q37" s="76" t="s">
        <v>692</v>
      </c>
      <c r="R37" s="77">
        <v>1</v>
      </c>
    </row>
    <row r="38" spans="1:18" ht="12.75">
      <c r="A38" s="63">
        <v>37</v>
      </c>
      <c r="B38" s="65" t="s">
        <v>456</v>
      </c>
      <c r="C38" s="65" t="s">
        <v>422</v>
      </c>
      <c r="D38" s="64">
        <v>35</v>
      </c>
      <c r="E38" s="64">
        <v>1</v>
      </c>
      <c r="F38" s="64">
        <v>0</v>
      </c>
      <c r="G38" s="64" t="s">
        <v>423</v>
      </c>
      <c r="H38" s="64">
        <v>117</v>
      </c>
      <c r="I38" s="64">
        <v>58</v>
      </c>
      <c r="J38" s="64">
        <v>0</v>
      </c>
      <c r="K38" s="64" t="s">
        <v>347</v>
      </c>
      <c r="L38" s="64">
        <v>8</v>
      </c>
      <c r="M38" s="64">
        <v>1</v>
      </c>
      <c r="N38" s="62">
        <f t="shared" si="0"/>
        <v>0</v>
      </c>
      <c r="Q38" s="76" t="s">
        <v>693</v>
      </c>
      <c r="R38" s="77">
        <v>1</v>
      </c>
    </row>
    <row r="39" spans="1:18" ht="12.75">
      <c r="A39" s="63">
        <v>38</v>
      </c>
      <c r="B39" s="64" t="s">
        <v>456</v>
      </c>
      <c r="C39" s="64" t="s">
        <v>457</v>
      </c>
      <c r="D39" s="64">
        <v>31</v>
      </c>
      <c r="E39" s="64">
        <v>32</v>
      </c>
      <c r="F39" s="64">
        <v>0</v>
      </c>
      <c r="G39" s="64" t="s">
        <v>389</v>
      </c>
      <c r="H39" s="64">
        <v>84</v>
      </c>
      <c r="I39" s="64">
        <v>12</v>
      </c>
      <c r="J39" s="64">
        <v>0</v>
      </c>
      <c r="K39" s="64" t="s">
        <v>395</v>
      </c>
      <c r="L39" s="64">
        <v>-5</v>
      </c>
      <c r="M39" s="64">
        <v>1</v>
      </c>
      <c r="N39" s="62">
        <f t="shared" si="0"/>
        <v>0</v>
      </c>
      <c r="Q39" s="76" t="s">
        <v>704</v>
      </c>
      <c r="R39" s="77">
        <v>1</v>
      </c>
    </row>
    <row r="40" spans="1:18" ht="12.75">
      <c r="A40" s="63">
        <v>39</v>
      </c>
      <c r="B40" s="64" t="s">
        <v>456</v>
      </c>
      <c r="C40" s="64" t="s">
        <v>458</v>
      </c>
      <c r="D40" s="64">
        <v>42</v>
      </c>
      <c r="E40" s="64">
        <v>45</v>
      </c>
      <c r="F40" s="64">
        <v>0</v>
      </c>
      <c r="G40" s="64" t="s">
        <v>389</v>
      </c>
      <c r="H40" s="64">
        <v>73</v>
      </c>
      <c r="I40" s="64">
        <v>48</v>
      </c>
      <c r="J40" s="64">
        <v>0</v>
      </c>
      <c r="K40" s="64" t="s">
        <v>395</v>
      </c>
      <c r="L40" s="64">
        <v>-5</v>
      </c>
      <c r="M40" s="64">
        <v>1</v>
      </c>
      <c r="N40" s="62">
        <f t="shared" si="0"/>
        <v>0</v>
      </c>
      <c r="Q40" s="76" t="s">
        <v>707</v>
      </c>
      <c r="R40" s="77">
        <v>1</v>
      </c>
    </row>
    <row r="41" spans="1:18" ht="12.75">
      <c r="A41" s="63">
        <v>40</v>
      </c>
      <c r="B41" s="64" t="s">
        <v>459</v>
      </c>
      <c r="C41" s="64" t="s">
        <v>453</v>
      </c>
      <c r="D41" s="64">
        <v>35</v>
      </c>
      <c r="E41" s="64">
        <v>3</v>
      </c>
      <c r="F41" s="64">
        <v>0</v>
      </c>
      <c r="G41" s="64" t="s">
        <v>389</v>
      </c>
      <c r="H41" s="64">
        <v>106</v>
      </c>
      <c r="I41" s="64">
        <v>36</v>
      </c>
      <c r="J41" s="64">
        <v>0</v>
      </c>
      <c r="K41" s="64" t="s">
        <v>395</v>
      </c>
      <c r="L41" s="64">
        <v>-7</v>
      </c>
      <c r="M41" s="64">
        <v>1</v>
      </c>
      <c r="N41" s="62">
        <f t="shared" si="0"/>
        <v>0</v>
      </c>
      <c r="Q41" s="76" t="s">
        <v>708</v>
      </c>
      <c r="R41" s="77">
        <v>1</v>
      </c>
    </row>
    <row r="42" spans="1:18" ht="12.75">
      <c r="A42" s="63">
        <v>41</v>
      </c>
      <c r="B42" s="64" t="s">
        <v>460</v>
      </c>
      <c r="C42" s="64" t="s">
        <v>461</v>
      </c>
      <c r="D42" s="64">
        <v>36</v>
      </c>
      <c r="E42" s="64">
        <v>11</v>
      </c>
      <c r="F42" s="64">
        <v>0</v>
      </c>
      <c r="G42" s="64" t="s">
        <v>389</v>
      </c>
      <c r="H42" s="64">
        <v>37</v>
      </c>
      <c r="I42" s="64">
        <v>14</v>
      </c>
      <c r="J42" s="64">
        <v>0</v>
      </c>
      <c r="K42" s="64" t="s">
        <v>347</v>
      </c>
      <c r="L42" s="64">
        <v>2</v>
      </c>
      <c r="M42" s="64">
        <v>1</v>
      </c>
      <c r="N42" s="62">
        <f t="shared" si="0"/>
        <v>0</v>
      </c>
      <c r="Q42" s="76" t="s">
        <v>712</v>
      </c>
      <c r="R42" s="77">
        <v>1</v>
      </c>
    </row>
    <row r="43" spans="1:18" ht="12.75">
      <c r="A43" s="63">
        <v>42</v>
      </c>
      <c r="B43" s="65" t="s">
        <v>462</v>
      </c>
      <c r="C43" s="65" t="s">
        <v>408</v>
      </c>
      <c r="D43" s="64">
        <v>31</v>
      </c>
      <c r="E43" s="64">
        <v>11</v>
      </c>
      <c r="F43" s="64">
        <v>0</v>
      </c>
      <c r="G43" s="64" t="s">
        <v>389</v>
      </c>
      <c r="H43" s="64">
        <v>29</v>
      </c>
      <c r="I43" s="64">
        <v>57</v>
      </c>
      <c r="J43" s="64">
        <v>0</v>
      </c>
      <c r="K43" s="64" t="s">
        <v>347</v>
      </c>
      <c r="L43" s="64">
        <v>2</v>
      </c>
      <c r="M43" s="64">
        <v>1</v>
      </c>
      <c r="N43" s="62">
        <f t="shared" si="0"/>
        <v>0</v>
      </c>
      <c r="Q43" s="76" t="s">
        <v>721</v>
      </c>
      <c r="R43" s="77">
        <v>1</v>
      </c>
    </row>
    <row r="44" spans="1:18" ht="12.75">
      <c r="A44" s="63">
        <v>43</v>
      </c>
      <c r="B44" s="64" t="s">
        <v>462</v>
      </c>
      <c r="C44" s="64" t="s">
        <v>463</v>
      </c>
      <c r="D44" s="64">
        <v>31</v>
      </c>
      <c r="E44" s="64">
        <v>19</v>
      </c>
      <c r="F44" s="64">
        <v>0</v>
      </c>
      <c r="G44" s="64" t="s">
        <v>389</v>
      </c>
      <c r="H44" s="64">
        <v>92</v>
      </c>
      <c r="I44" s="64">
        <v>33</v>
      </c>
      <c r="J44" s="64">
        <v>0</v>
      </c>
      <c r="K44" s="64" t="s">
        <v>395</v>
      </c>
      <c r="L44" s="64">
        <v>-6</v>
      </c>
      <c r="M44" s="64">
        <v>1</v>
      </c>
      <c r="N44" s="62">
        <f t="shared" si="0"/>
        <v>0</v>
      </c>
      <c r="Q44" s="76" t="s">
        <v>726</v>
      </c>
      <c r="R44" s="77">
        <v>1</v>
      </c>
    </row>
    <row r="45" spans="1:18" ht="12.75">
      <c r="A45" s="63">
        <v>44</v>
      </c>
      <c r="B45" s="65" t="s">
        <v>462</v>
      </c>
      <c r="C45" s="65" t="s">
        <v>464</v>
      </c>
      <c r="D45" s="64">
        <v>45</v>
      </c>
      <c r="E45" s="64">
        <v>52</v>
      </c>
      <c r="F45" s="64">
        <v>0</v>
      </c>
      <c r="G45" s="64" t="s">
        <v>389</v>
      </c>
      <c r="H45" s="64">
        <v>95</v>
      </c>
      <c r="I45" s="64">
        <v>24</v>
      </c>
      <c r="J45" s="64">
        <v>0</v>
      </c>
      <c r="K45" s="64" t="s">
        <v>395</v>
      </c>
      <c r="L45" s="64">
        <v>-6</v>
      </c>
      <c r="M45" s="64">
        <v>1</v>
      </c>
      <c r="N45" s="62">
        <f t="shared" si="0"/>
        <v>0</v>
      </c>
      <c r="Q45" s="76" t="s">
        <v>731</v>
      </c>
      <c r="R45" s="77">
        <v>1</v>
      </c>
    </row>
    <row r="46" spans="1:18" ht="12.75">
      <c r="A46" s="63">
        <v>45</v>
      </c>
      <c r="B46" s="65" t="s">
        <v>465</v>
      </c>
      <c r="C46" s="65" t="s">
        <v>466</v>
      </c>
      <c r="D46" s="64">
        <v>40</v>
      </c>
      <c r="E46" s="64">
        <v>51</v>
      </c>
      <c r="F46" s="64">
        <v>0</v>
      </c>
      <c r="G46" s="64" t="s">
        <v>389</v>
      </c>
      <c r="H46" s="64">
        <v>25</v>
      </c>
      <c r="I46" s="64">
        <v>57</v>
      </c>
      <c r="J46" s="64">
        <v>0</v>
      </c>
      <c r="K46" s="64" t="s">
        <v>347</v>
      </c>
      <c r="L46" s="64">
        <v>2</v>
      </c>
      <c r="M46" s="64">
        <v>1</v>
      </c>
      <c r="N46" s="62">
        <f t="shared" si="0"/>
        <v>0</v>
      </c>
      <c r="Q46" s="76" t="s">
        <v>733</v>
      </c>
      <c r="R46" s="77">
        <v>1</v>
      </c>
    </row>
    <row r="47" spans="1:18" ht="12.75">
      <c r="A47" s="63">
        <v>46</v>
      </c>
      <c r="B47" s="64" t="s">
        <v>467</v>
      </c>
      <c r="C47" s="64" t="s">
        <v>468</v>
      </c>
      <c r="D47" s="64">
        <v>40</v>
      </c>
      <c r="E47" s="64">
        <v>38</v>
      </c>
      <c r="F47" s="64">
        <v>0</v>
      </c>
      <c r="G47" s="64" t="s">
        <v>389</v>
      </c>
      <c r="H47" s="64">
        <v>8</v>
      </c>
      <c r="I47" s="64">
        <v>17</v>
      </c>
      <c r="J47" s="64">
        <v>0</v>
      </c>
      <c r="K47" s="64" t="s">
        <v>347</v>
      </c>
      <c r="L47" s="64">
        <v>1</v>
      </c>
      <c r="M47" s="64">
        <v>1</v>
      </c>
      <c r="N47" s="62">
        <f t="shared" si="0"/>
        <v>0</v>
      </c>
      <c r="Q47" s="76" t="s">
        <v>734</v>
      </c>
      <c r="R47" s="77">
        <v>1</v>
      </c>
    </row>
    <row r="48" spans="1:18" ht="12.75">
      <c r="A48" s="63">
        <v>47</v>
      </c>
      <c r="B48" s="65" t="s">
        <v>469</v>
      </c>
      <c r="C48" s="65" t="s">
        <v>470</v>
      </c>
      <c r="D48" s="64">
        <v>36</v>
      </c>
      <c r="E48" s="64">
        <v>42</v>
      </c>
      <c r="F48" s="64">
        <v>0</v>
      </c>
      <c r="G48" s="64" t="s">
        <v>389</v>
      </c>
      <c r="H48" s="64">
        <v>3</v>
      </c>
      <c r="I48" s="64">
        <v>13</v>
      </c>
      <c r="J48" s="64">
        <v>0</v>
      </c>
      <c r="K48" s="64" t="s">
        <v>347</v>
      </c>
      <c r="L48" s="64">
        <v>1</v>
      </c>
      <c r="M48" s="64">
        <v>1</v>
      </c>
      <c r="N48" s="62">
        <f t="shared" si="0"/>
        <v>0</v>
      </c>
      <c r="Q48" s="76" t="s">
        <v>746</v>
      </c>
      <c r="R48" s="77">
        <v>1</v>
      </c>
    </row>
    <row r="49" spans="1:18" ht="12.75">
      <c r="A49" s="63">
        <v>48</v>
      </c>
      <c r="B49" s="65" t="s">
        <v>471</v>
      </c>
      <c r="C49" s="65" t="s">
        <v>472</v>
      </c>
      <c r="D49" s="64">
        <v>38</v>
      </c>
      <c r="E49" s="64">
        <v>17</v>
      </c>
      <c r="F49" s="64">
        <v>0</v>
      </c>
      <c r="G49" s="64" t="s">
        <v>389</v>
      </c>
      <c r="H49" s="64">
        <v>0</v>
      </c>
      <c r="I49" s="64">
        <v>34</v>
      </c>
      <c r="J49" s="64">
        <v>0</v>
      </c>
      <c r="K49" s="64" t="s">
        <v>395</v>
      </c>
      <c r="L49" s="64">
        <v>1</v>
      </c>
      <c r="M49" s="64">
        <v>1</v>
      </c>
      <c r="N49" s="62">
        <f t="shared" si="0"/>
        <v>0</v>
      </c>
      <c r="Q49" s="76" t="s">
        <v>758</v>
      </c>
      <c r="R49" s="77">
        <v>1</v>
      </c>
    </row>
    <row r="50" spans="1:18" ht="12.75">
      <c r="A50" s="63">
        <v>49</v>
      </c>
      <c r="B50" s="65" t="s">
        <v>473</v>
      </c>
      <c r="C50" s="65" t="s">
        <v>422</v>
      </c>
      <c r="D50" s="64">
        <v>23</v>
      </c>
      <c r="E50" s="64">
        <v>48</v>
      </c>
      <c r="F50" s="64">
        <v>0</v>
      </c>
      <c r="G50" s="64" t="s">
        <v>423</v>
      </c>
      <c r="H50" s="64">
        <v>133</v>
      </c>
      <c r="I50" s="64">
        <v>53</v>
      </c>
      <c r="J50" s="64">
        <v>0</v>
      </c>
      <c r="K50" s="64" t="s">
        <v>347</v>
      </c>
      <c r="L50" s="64">
        <v>9</v>
      </c>
      <c r="M50" s="64">
        <v>1</v>
      </c>
      <c r="N50" s="62">
        <f t="shared" si="0"/>
        <v>0</v>
      </c>
      <c r="Q50" s="76" t="s">
        <v>791</v>
      </c>
      <c r="R50" s="77">
        <v>1</v>
      </c>
    </row>
    <row r="51" spans="1:18" ht="12.75">
      <c r="A51" s="63">
        <v>50</v>
      </c>
      <c r="B51" s="64" t="s">
        <v>474</v>
      </c>
      <c r="C51" s="64" t="s">
        <v>433</v>
      </c>
      <c r="D51" s="64">
        <v>25</v>
      </c>
      <c r="E51" s="64">
        <v>26</v>
      </c>
      <c r="F51" s="64">
        <v>0</v>
      </c>
      <c r="G51" s="64" t="s">
        <v>389</v>
      </c>
      <c r="H51" s="64">
        <v>81</v>
      </c>
      <c r="I51" s="64">
        <v>44</v>
      </c>
      <c r="J51" s="64">
        <v>0</v>
      </c>
      <c r="K51" s="64" t="s">
        <v>347</v>
      </c>
      <c r="L51" s="64">
        <v>5</v>
      </c>
      <c r="M51" s="64">
        <v>1</v>
      </c>
      <c r="N51" s="62">
        <f t="shared" si="0"/>
        <v>0</v>
      </c>
      <c r="Q51" s="76" t="s">
        <v>794</v>
      </c>
      <c r="R51" s="77">
        <v>1</v>
      </c>
    </row>
    <row r="52" spans="1:18" ht="12.75">
      <c r="A52" s="63">
        <v>51</v>
      </c>
      <c r="B52" s="64" t="s">
        <v>475</v>
      </c>
      <c r="C52" s="64" t="s">
        <v>476</v>
      </c>
      <c r="D52" s="64">
        <v>40</v>
      </c>
      <c r="E52" s="64">
        <v>39</v>
      </c>
      <c r="F52" s="64">
        <v>0</v>
      </c>
      <c r="G52" s="64" t="s">
        <v>389</v>
      </c>
      <c r="H52" s="64">
        <v>75</v>
      </c>
      <c r="I52" s="64">
        <v>26</v>
      </c>
      <c r="J52" s="64">
        <v>0</v>
      </c>
      <c r="K52" s="64" t="s">
        <v>395</v>
      </c>
      <c r="L52" s="64">
        <v>-5</v>
      </c>
      <c r="M52" s="64">
        <v>1</v>
      </c>
      <c r="N52" s="62">
        <f t="shared" si="0"/>
        <v>0</v>
      </c>
      <c r="Q52" s="76" t="s">
        <v>795</v>
      </c>
      <c r="R52" s="77">
        <v>1</v>
      </c>
    </row>
    <row r="53" spans="1:18" ht="12.75">
      <c r="A53" s="63">
        <v>52</v>
      </c>
      <c r="B53" s="65" t="s">
        <v>477</v>
      </c>
      <c r="C53" s="65" t="s">
        <v>478</v>
      </c>
      <c r="D53" s="64">
        <v>42</v>
      </c>
      <c r="E53" s="64">
        <v>3</v>
      </c>
      <c r="F53" s="64">
        <v>0</v>
      </c>
      <c r="G53" s="64" t="s">
        <v>389</v>
      </c>
      <c r="H53" s="64">
        <v>102</v>
      </c>
      <c r="I53" s="64">
        <v>48</v>
      </c>
      <c r="J53" s="64">
        <v>0</v>
      </c>
      <c r="K53" s="64" t="s">
        <v>395</v>
      </c>
      <c r="L53" s="64">
        <v>-7</v>
      </c>
      <c r="M53" s="64">
        <v>1</v>
      </c>
      <c r="N53" s="62">
        <f t="shared" si="0"/>
        <v>0</v>
      </c>
      <c r="Q53" s="76" t="s">
        <v>796</v>
      </c>
      <c r="R53" s="77">
        <v>1</v>
      </c>
    </row>
    <row r="54" spans="1:18" ht="12.75">
      <c r="A54" s="63">
        <v>53</v>
      </c>
      <c r="B54" s="64" t="s">
        <v>479</v>
      </c>
      <c r="C54" s="64" t="s">
        <v>480</v>
      </c>
      <c r="D54" s="64">
        <v>43</v>
      </c>
      <c r="E54" s="64">
        <v>19</v>
      </c>
      <c r="F54" s="64">
        <v>0</v>
      </c>
      <c r="G54" s="64" t="s">
        <v>389</v>
      </c>
      <c r="H54" s="64">
        <v>84</v>
      </c>
      <c r="I54" s="64">
        <v>41</v>
      </c>
      <c r="J54" s="64">
        <v>0</v>
      </c>
      <c r="K54" s="64" t="s">
        <v>395</v>
      </c>
      <c r="L54" s="64">
        <v>-5</v>
      </c>
      <c r="M54" s="64">
        <v>1</v>
      </c>
      <c r="N54" s="62">
        <f t="shared" si="0"/>
        <v>0</v>
      </c>
      <c r="Q54" s="76" t="s">
        <v>815</v>
      </c>
      <c r="R54" s="77">
        <v>1</v>
      </c>
    </row>
    <row r="55" spans="1:18" ht="12.75">
      <c r="A55" s="63">
        <v>54</v>
      </c>
      <c r="B55" s="64" t="s">
        <v>481</v>
      </c>
      <c r="C55" s="64" t="s">
        <v>439</v>
      </c>
      <c r="D55" s="64">
        <v>43</v>
      </c>
      <c r="E55" s="64">
        <v>15</v>
      </c>
      <c r="F55" s="64">
        <v>0</v>
      </c>
      <c r="G55" s="64" t="s">
        <v>389</v>
      </c>
      <c r="H55" s="64">
        <v>76</v>
      </c>
      <c r="I55" s="64">
        <v>57</v>
      </c>
      <c r="J55" s="64">
        <v>0</v>
      </c>
      <c r="K55" s="64" t="s">
        <v>347</v>
      </c>
      <c r="L55" s="64">
        <v>6</v>
      </c>
      <c r="M55" s="64">
        <v>1</v>
      </c>
      <c r="N55" s="62">
        <f t="shared" si="0"/>
        <v>0</v>
      </c>
      <c r="Q55" s="76" t="s">
        <v>856</v>
      </c>
      <c r="R55" s="77">
        <v>1</v>
      </c>
    </row>
    <row r="56" spans="1:18" ht="12.75">
      <c r="A56" s="63">
        <v>55</v>
      </c>
      <c r="B56" s="64" t="s">
        <v>482</v>
      </c>
      <c r="C56" s="64" t="s">
        <v>472</v>
      </c>
      <c r="D56" s="64">
        <v>36</v>
      </c>
      <c r="E56" s="64">
        <v>51</v>
      </c>
      <c r="F56" s="64">
        <v>0</v>
      </c>
      <c r="G56" s="64" t="s">
        <v>389</v>
      </c>
      <c r="H56" s="64">
        <v>2</v>
      </c>
      <c r="I56" s="64">
        <v>22</v>
      </c>
      <c r="J56" s="64">
        <v>0</v>
      </c>
      <c r="K56" s="64" t="s">
        <v>395</v>
      </c>
      <c r="L56" s="64">
        <v>1</v>
      </c>
      <c r="M56" s="64">
        <v>1</v>
      </c>
      <c r="N56" s="62">
        <f t="shared" si="0"/>
        <v>0</v>
      </c>
      <c r="Q56" s="76" t="s">
        <v>893</v>
      </c>
      <c r="R56" s="77">
        <v>1</v>
      </c>
    </row>
    <row r="57" spans="1:18" ht="12.75">
      <c r="A57" s="63">
        <v>56</v>
      </c>
      <c r="B57" s="65" t="s">
        <v>483</v>
      </c>
      <c r="C57" s="65" t="s">
        <v>484</v>
      </c>
      <c r="D57" s="64">
        <v>6</v>
      </c>
      <c r="E57" s="64">
        <v>7</v>
      </c>
      <c r="F57" s="64">
        <v>0</v>
      </c>
      <c r="G57" s="64" t="s">
        <v>389</v>
      </c>
      <c r="H57" s="64">
        <v>100</v>
      </c>
      <c r="I57" s="64">
        <v>22</v>
      </c>
      <c r="J57" s="64">
        <v>0</v>
      </c>
      <c r="K57" s="64" t="s">
        <v>347</v>
      </c>
      <c r="L57" s="64">
        <v>8</v>
      </c>
      <c r="M57" s="64">
        <v>1</v>
      </c>
      <c r="N57" s="62">
        <f t="shared" si="0"/>
        <v>0</v>
      </c>
      <c r="Q57" s="76" t="s">
        <v>894</v>
      </c>
      <c r="R57" s="77">
        <v>1</v>
      </c>
    </row>
    <row r="58" spans="1:18" ht="12.75">
      <c r="A58" s="63">
        <v>57</v>
      </c>
      <c r="B58" s="64" t="s">
        <v>485</v>
      </c>
      <c r="C58" s="64" t="s">
        <v>480</v>
      </c>
      <c r="D58" s="64">
        <v>45</v>
      </c>
      <c r="E58" s="64">
        <v>5</v>
      </c>
      <c r="F58" s="64">
        <v>0</v>
      </c>
      <c r="G58" s="64" t="s">
        <v>389</v>
      </c>
      <c r="H58" s="64">
        <v>83</v>
      </c>
      <c r="I58" s="64">
        <v>33</v>
      </c>
      <c r="J58" s="64">
        <v>0</v>
      </c>
      <c r="K58" s="64" t="s">
        <v>395</v>
      </c>
      <c r="L58" s="64">
        <v>-5</v>
      </c>
      <c r="M58" s="64">
        <v>1</v>
      </c>
      <c r="N58" s="62">
        <f t="shared" si="0"/>
        <v>0</v>
      </c>
      <c r="Q58" s="76" t="s">
        <v>895</v>
      </c>
      <c r="R58" s="77">
        <v>1</v>
      </c>
    </row>
    <row r="59" spans="1:18" ht="12.75">
      <c r="A59" s="63">
        <v>58</v>
      </c>
      <c r="B59" s="65" t="s">
        <v>486</v>
      </c>
      <c r="C59" s="65" t="s">
        <v>399</v>
      </c>
      <c r="D59" s="64">
        <v>25</v>
      </c>
      <c r="E59" s="64">
        <v>52</v>
      </c>
      <c r="F59" s="64">
        <v>0</v>
      </c>
      <c r="G59" s="64" t="s">
        <v>389</v>
      </c>
      <c r="H59" s="64">
        <v>43</v>
      </c>
      <c r="I59" s="64">
        <v>3</v>
      </c>
      <c r="J59" s="64">
        <v>0</v>
      </c>
      <c r="K59" s="64" t="s">
        <v>347</v>
      </c>
      <c r="L59" s="64">
        <v>3</v>
      </c>
      <c r="M59" s="64">
        <v>1</v>
      </c>
      <c r="N59" s="62">
        <f t="shared" si="0"/>
        <v>0</v>
      </c>
      <c r="Q59" s="76" t="s">
        <v>896</v>
      </c>
      <c r="R59" s="77">
        <v>1</v>
      </c>
    </row>
    <row r="60" spans="1:18" ht="12.75">
      <c r="A60" s="63">
        <v>59</v>
      </c>
      <c r="B60" s="64" t="s">
        <v>487</v>
      </c>
      <c r="C60" s="64" t="s">
        <v>488</v>
      </c>
      <c r="D60" s="64">
        <v>3</v>
      </c>
      <c r="E60" s="64">
        <v>12</v>
      </c>
      <c r="F60" s="64">
        <v>0</v>
      </c>
      <c r="G60" s="64" t="s">
        <v>423</v>
      </c>
      <c r="H60" s="64">
        <v>52</v>
      </c>
      <c r="I60" s="64">
        <v>13</v>
      </c>
      <c r="J60" s="64">
        <v>0</v>
      </c>
      <c r="K60" s="64" t="s">
        <v>395</v>
      </c>
      <c r="L60" s="64">
        <v>-3</v>
      </c>
      <c r="M60" s="64">
        <v>1</v>
      </c>
      <c r="N60" s="62">
        <f t="shared" si="0"/>
        <v>0</v>
      </c>
      <c r="Q60" s="76" t="s">
        <v>897</v>
      </c>
      <c r="R60" s="77">
        <v>1</v>
      </c>
    </row>
    <row r="61" spans="1:18" ht="12.75">
      <c r="A61" s="63">
        <v>60</v>
      </c>
      <c r="B61" s="64" t="s">
        <v>489</v>
      </c>
      <c r="C61" s="64" t="s">
        <v>476</v>
      </c>
      <c r="D61" s="64">
        <v>40</v>
      </c>
      <c r="E61" s="64">
        <v>18</v>
      </c>
      <c r="F61" s="64">
        <v>0</v>
      </c>
      <c r="G61" s="64" t="s">
        <v>389</v>
      </c>
      <c r="H61" s="64">
        <v>78</v>
      </c>
      <c r="I61" s="64">
        <v>19</v>
      </c>
      <c r="J61" s="64">
        <v>0</v>
      </c>
      <c r="K61" s="64" t="s">
        <v>395</v>
      </c>
      <c r="L61" s="64">
        <v>-5</v>
      </c>
      <c r="M61" s="64">
        <v>1</v>
      </c>
      <c r="N61" s="62">
        <f t="shared" si="0"/>
        <v>0</v>
      </c>
      <c r="Q61" s="76" t="s">
        <v>898</v>
      </c>
      <c r="R61" s="77">
        <v>1</v>
      </c>
    </row>
    <row r="62" spans="1:18" ht="12.75">
      <c r="A62" s="63">
        <v>61</v>
      </c>
      <c r="B62" s="65" t="s">
        <v>490</v>
      </c>
      <c r="C62" s="65" t="s">
        <v>491</v>
      </c>
      <c r="D62" s="64">
        <v>34</v>
      </c>
      <c r="E62" s="64">
        <v>40</v>
      </c>
      <c r="F62" s="64">
        <v>0</v>
      </c>
      <c r="G62" s="64" t="s">
        <v>389</v>
      </c>
      <c r="H62" s="64">
        <v>99</v>
      </c>
      <c r="I62" s="64">
        <v>16</v>
      </c>
      <c r="J62" s="64">
        <v>0</v>
      </c>
      <c r="K62" s="64" t="s">
        <v>395</v>
      </c>
      <c r="L62" s="64">
        <v>-6</v>
      </c>
      <c r="M62" s="64">
        <v>1</v>
      </c>
      <c r="N62" s="62">
        <f t="shared" si="0"/>
        <v>0</v>
      </c>
      <c r="Q62" s="76" t="s">
        <v>899</v>
      </c>
      <c r="R62" s="77">
        <v>1</v>
      </c>
    </row>
    <row r="63" spans="1:18" ht="12.75">
      <c r="A63" s="63">
        <v>62</v>
      </c>
      <c r="B63" s="64" t="s">
        <v>492</v>
      </c>
      <c r="C63" s="64" t="s">
        <v>403</v>
      </c>
      <c r="D63" s="64">
        <v>35</v>
      </c>
      <c r="E63" s="64">
        <v>14</v>
      </c>
      <c r="F63" s="64">
        <v>0</v>
      </c>
      <c r="G63" s="64" t="s">
        <v>389</v>
      </c>
      <c r="H63" s="64">
        <v>101</v>
      </c>
      <c r="I63" s="64">
        <v>43</v>
      </c>
      <c r="J63" s="64">
        <v>0</v>
      </c>
      <c r="K63" s="64" t="s">
        <v>395</v>
      </c>
      <c r="L63" s="64">
        <v>-6</v>
      </c>
      <c r="M63" s="64">
        <v>1</v>
      </c>
      <c r="N63" s="62">
        <f t="shared" si="0"/>
        <v>0</v>
      </c>
      <c r="Q63" s="76" t="s">
        <v>900</v>
      </c>
      <c r="R63" s="77">
        <v>1</v>
      </c>
    </row>
    <row r="64" spans="1:18" ht="12.75">
      <c r="A64" s="63">
        <v>63</v>
      </c>
      <c r="B64" s="65" t="s">
        <v>493</v>
      </c>
      <c r="C64" s="65" t="s">
        <v>494</v>
      </c>
      <c r="D64" s="64">
        <v>4</v>
      </c>
      <c r="E64" s="64">
        <v>36</v>
      </c>
      <c r="F64" s="64">
        <v>0</v>
      </c>
      <c r="G64" s="64" t="s">
        <v>423</v>
      </c>
      <c r="H64" s="64">
        <v>143</v>
      </c>
      <c r="I64" s="64">
        <v>30</v>
      </c>
      <c r="J64" s="64">
        <v>0</v>
      </c>
      <c r="K64" s="64" t="s">
        <v>347</v>
      </c>
      <c r="L64" s="64">
        <v>10</v>
      </c>
      <c r="M64" s="64">
        <v>1</v>
      </c>
      <c r="N64" s="62">
        <f t="shared" si="0"/>
        <v>0</v>
      </c>
      <c r="Q64" s="76" t="s">
        <v>902</v>
      </c>
      <c r="R64" s="77">
        <v>1</v>
      </c>
    </row>
    <row r="65" spans="1:18" ht="12.75">
      <c r="A65" s="63">
        <v>64</v>
      </c>
      <c r="B65" s="64" t="s">
        <v>495</v>
      </c>
      <c r="C65" s="64" t="s">
        <v>449</v>
      </c>
      <c r="D65" s="64">
        <v>3</v>
      </c>
      <c r="E65" s="64">
        <v>42</v>
      </c>
      <c r="F65" s="64">
        <v>0</v>
      </c>
      <c r="G65" s="64" t="s">
        <v>423</v>
      </c>
      <c r="H65" s="64">
        <v>128</v>
      </c>
      <c r="I65" s="64">
        <v>9</v>
      </c>
      <c r="J65" s="64">
        <v>0</v>
      </c>
      <c r="K65" s="64" t="s">
        <v>347</v>
      </c>
      <c r="L65" s="64">
        <v>9</v>
      </c>
      <c r="M65" s="64">
        <v>10</v>
      </c>
      <c r="N65" s="62" t="str">
        <f t="shared" si="0"/>
        <v>AMBOINA</v>
      </c>
      <c r="Q65" s="76" t="s">
        <v>963</v>
      </c>
      <c r="R65" s="77">
        <v>1</v>
      </c>
    </row>
    <row r="66" spans="1:18" ht="12.75">
      <c r="A66" s="63">
        <v>65</v>
      </c>
      <c r="B66" s="65" t="s">
        <v>496</v>
      </c>
      <c r="C66" s="65" t="s">
        <v>449</v>
      </c>
      <c r="D66" s="64">
        <v>3</v>
      </c>
      <c r="E66" s="64">
        <v>42</v>
      </c>
      <c r="F66" s="64">
        <v>0</v>
      </c>
      <c r="G66" s="64" t="s">
        <v>423</v>
      </c>
      <c r="H66" s="64">
        <v>128</v>
      </c>
      <c r="I66" s="64">
        <v>47</v>
      </c>
      <c r="J66" s="64">
        <v>0</v>
      </c>
      <c r="K66" s="64" t="s">
        <v>347</v>
      </c>
      <c r="L66" s="64">
        <v>9</v>
      </c>
      <c r="M66" s="64">
        <v>10</v>
      </c>
      <c r="N66" s="62" t="str">
        <f t="shared" si="0"/>
        <v>AMBON</v>
      </c>
      <c r="Q66" s="76" t="s">
        <v>996</v>
      </c>
      <c r="R66" s="77">
        <v>1</v>
      </c>
    </row>
    <row r="67" spans="1:18" ht="12.75">
      <c r="A67" s="63">
        <v>66</v>
      </c>
      <c r="B67" s="64" t="s">
        <v>497</v>
      </c>
      <c r="C67" s="64" t="s">
        <v>439</v>
      </c>
      <c r="D67" s="64">
        <v>32</v>
      </c>
      <c r="E67" s="64">
        <v>1</v>
      </c>
      <c r="F67" s="64">
        <v>13</v>
      </c>
      <c r="G67" s="64" t="s">
        <v>389</v>
      </c>
      <c r="H67" s="64">
        <v>35</v>
      </c>
      <c r="I67" s="64">
        <v>49</v>
      </c>
      <c r="J67" s="64">
        <v>46</v>
      </c>
      <c r="K67" s="64" t="s">
        <v>347</v>
      </c>
      <c r="L67" s="64">
        <v>2</v>
      </c>
      <c r="M67" s="64">
        <v>1100</v>
      </c>
      <c r="N67" s="62">
        <f aca="true" t="shared" si="1" ref="N67:N130">+IF(C67=$N$1,B67,)</f>
        <v>0</v>
      </c>
      <c r="Q67" s="76" t="s">
        <v>997</v>
      </c>
      <c r="R67" s="77">
        <v>1</v>
      </c>
    </row>
    <row r="68" spans="1:18" ht="12.75">
      <c r="A68" s="63">
        <v>67</v>
      </c>
      <c r="B68" s="64" t="s">
        <v>498</v>
      </c>
      <c r="C68" s="64" t="s">
        <v>433</v>
      </c>
      <c r="D68" s="64">
        <v>31</v>
      </c>
      <c r="E68" s="64">
        <v>42</v>
      </c>
      <c r="F68" s="64">
        <v>0</v>
      </c>
      <c r="G68" s="64" t="s">
        <v>389</v>
      </c>
      <c r="H68" s="64">
        <v>74</v>
      </c>
      <c r="I68" s="64">
        <v>48</v>
      </c>
      <c r="J68" s="64">
        <v>0</v>
      </c>
      <c r="K68" s="64" t="s">
        <v>347</v>
      </c>
      <c r="L68" s="64">
        <v>5</v>
      </c>
      <c r="M68" s="64">
        <v>1</v>
      </c>
      <c r="N68" s="62">
        <f t="shared" si="1"/>
        <v>0</v>
      </c>
      <c r="Q68" s="76" t="s">
        <v>1005</v>
      </c>
      <c r="R68" s="77">
        <v>1</v>
      </c>
    </row>
    <row r="69" spans="1:18" ht="12.75">
      <c r="A69" s="63">
        <v>68</v>
      </c>
      <c r="B69" s="64" t="s">
        <v>499</v>
      </c>
      <c r="C69" s="64" t="s">
        <v>500</v>
      </c>
      <c r="D69" s="64">
        <v>52</v>
      </c>
      <c r="E69" s="64">
        <v>19</v>
      </c>
      <c r="F69" s="64">
        <v>0</v>
      </c>
      <c r="G69" s="64" t="s">
        <v>389</v>
      </c>
      <c r="H69" s="64">
        <v>4</v>
      </c>
      <c r="I69" s="64">
        <v>46</v>
      </c>
      <c r="J69" s="64">
        <v>0</v>
      </c>
      <c r="K69" s="64" t="s">
        <v>347</v>
      </c>
      <c r="L69" s="64">
        <v>1</v>
      </c>
      <c r="M69" s="64">
        <v>1</v>
      </c>
      <c r="N69" s="62">
        <f t="shared" si="1"/>
        <v>0</v>
      </c>
      <c r="Q69" s="76" t="s">
        <v>1016</v>
      </c>
      <c r="R69" s="77">
        <v>1</v>
      </c>
    </row>
    <row r="70" spans="1:18" ht="12.75">
      <c r="A70" s="63">
        <v>69</v>
      </c>
      <c r="B70" s="65" t="s">
        <v>501</v>
      </c>
      <c r="C70" s="65" t="s">
        <v>449</v>
      </c>
      <c r="D70" s="64">
        <v>2</v>
      </c>
      <c r="E70" s="64">
        <v>24</v>
      </c>
      <c r="F70" s="64">
        <v>0</v>
      </c>
      <c r="G70" s="64" t="s">
        <v>423</v>
      </c>
      <c r="H70" s="64">
        <v>115</v>
      </c>
      <c r="I70" s="64">
        <v>18</v>
      </c>
      <c r="J70" s="64">
        <v>0</v>
      </c>
      <c r="K70" s="64" t="s">
        <v>347</v>
      </c>
      <c r="L70" s="64">
        <v>8</v>
      </c>
      <c r="M70" s="64">
        <v>10</v>
      </c>
      <c r="N70" s="62" t="str">
        <f t="shared" si="1"/>
        <v>AMUNTAI</v>
      </c>
      <c r="Q70" s="76" t="s">
        <v>1022</v>
      </c>
      <c r="R70" s="77">
        <v>1</v>
      </c>
    </row>
    <row r="71" spans="1:18" ht="12.75">
      <c r="A71" s="63">
        <v>70</v>
      </c>
      <c r="B71" s="65" t="s">
        <v>502</v>
      </c>
      <c r="C71" s="65" t="s">
        <v>503</v>
      </c>
      <c r="D71" s="64">
        <v>31</v>
      </c>
      <c r="E71" s="64">
        <v>59</v>
      </c>
      <c r="F71" s="64">
        <v>0</v>
      </c>
      <c r="G71" s="64" t="s">
        <v>389</v>
      </c>
      <c r="H71" s="64">
        <v>44</v>
      </c>
      <c r="I71" s="64">
        <v>19</v>
      </c>
      <c r="J71" s="64">
        <v>0</v>
      </c>
      <c r="K71" s="64" t="s">
        <v>347</v>
      </c>
      <c r="L71" s="64">
        <v>3</v>
      </c>
      <c r="M71" s="64">
        <v>1</v>
      </c>
      <c r="N71" s="62">
        <f t="shared" si="1"/>
        <v>0</v>
      </c>
      <c r="Q71" s="76" t="s">
        <v>1023</v>
      </c>
      <c r="R71" s="77">
        <v>1</v>
      </c>
    </row>
    <row r="72" spans="1:18" ht="12.75">
      <c r="A72" s="63">
        <v>71</v>
      </c>
      <c r="B72" s="64" t="s">
        <v>504</v>
      </c>
      <c r="C72" s="64" t="s">
        <v>416</v>
      </c>
      <c r="D72" s="64">
        <v>61</v>
      </c>
      <c r="E72" s="64">
        <v>10</v>
      </c>
      <c r="F72" s="64">
        <v>0</v>
      </c>
      <c r="G72" s="64" t="s">
        <v>389</v>
      </c>
      <c r="H72" s="64">
        <v>149</v>
      </c>
      <c r="I72" s="64">
        <v>59</v>
      </c>
      <c r="J72" s="64">
        <v>0</v>
      </c>
      <c r="K72" s="64" t="s">
        <v>395</v>
      </c>
      <c r="L72" s="64">
        <v>-9</v>
      </c>
      <c r="M72" s="64">
        <v>1</v>
      </c>
      <c r="N72" s="62">
        <f t="shared" si="1"/>
        <v>0</v>
      </c>
      <c r="Q72" s="76" t="s">
        <v>1044</v>
      </c>
      <c r="R72" s="77">
        <v>1</v>
      </c>
    </row>
    <row r="73" spans="1:18" ht="12.75">
      <c r="A73" s="63">
        <v>72</v>
      </c>
      <c r="B73" s="65" t="s">
        <v>505</v>
      </c>
      <c r="C73" s="65" t="s">
        <v>468</v>
      </c>
      <c r="D73" s="64">
        <v>43</v>
      </c>
      <c r="E73" s="64">
        <v>37</v>
      </c>
      <c r="F73" s="64">
        <v>0</v>
      </c>
      <c r="G73" s="64" t="s">
        <v>389</v>
      </c>
      <c r="H73" s="64">
        <v>13</v>
      </c>
      <c r="I73" s="64">
        <v>22</v>
      </c>
      <c r="J73" s="64">
        <v>0</v>
      </c>
      <c r="K73" s="64" t="s">
        <v>347</v>
      </c>
      <c r="L73" s="64">
        <v>1</v>
      </c>
      <c r="M73" s="64">
        <v>1</v>
      </c>
      <c r="N73" s="62">
        <f t="shared" si="1"/>
        <v>0</v>
      </c>
      <c r="Q73" s="76" t="s">
        <v>1048</v>
      </c>
      <c r="R73" s="77">
        <v>1</v>
      </c>
    </row>
    <row r="74" spans="1:18" ht="12.75">
      <c r="A74" s="63">
        <v>73</v>
      </c>
      <c r="B74" s="65" t="s">
        <v>506</v>
      </c>
      <c r="C74" s="65" t="s">
        <v>507</v>
      </c>
      <c r="D74" s="64">
        <v>40</v>
      </c>
      <c r="E74" s="64">
        <v>6</v>
      </c>
      <c r="F74" s="64">
        <v>0</v>
      </c>
      <c r="G74" s="64" t="s">
        <v>389</v>
      </c>
      <c r="H74" s="64">
        <v>85</v>
      </c>
      <c r="I74" s="64">
        <v>37</v>
      </c>
      <c r="J74" s="64">
        <v>0</v>
      </c>
      <c r="K74" s="64" t="s">
        <v>395</v>
      </c>
      <c r="L74" s="64">
        <v>-5</v>
      </c>
      <c r="M74" s="64">
        <v>1</v>
      </c>
      <c r="N74" s="62">
        <f t="shared" si="1"/>
        <v>0</v>
      </c>
      <c r="Q74" s="76" t="s">
        <v>1072</v>
      </c>
      <c r="R74" s="77">
        <v>1</v>
      </c>
    </row>
    <row r="75" spans="1:18" ht="12.75">
      <c r="A75" s="63">
        <v>74</v>
      </c>
      <c r="B75" s="64" t="s">
        <v>506</v>
      </c>
      <c r="C75" s="64" t="s">
        <v>436</v>
      </c>
      <c r="D75" s="64">
        <v>34</v>
      </c>
      <c r="E75" s="64">
        <v>30</v>
      </c>
      <c r="F75" s="64">
        <v>0</v>
      </c>
      <c r="G75" s="64" t="s">
        <v>389</v>
      </c>
      <c r="H75" s="64">
        <v>82</v>
      </c>
      <c r="I75" s="64">
        <v>43</v>
      </c>
      <c r="J75" s="64">
        <v>0</v>
      </c>
      <c r="K75" s="64" t="s">
        <v>395</v>
      </c>
      <c r="L75" s="64">
        <v>-5</v>
      </c>
      <c r="M75" s="64">
        <v>1</v>
      </c>
      <c r="N75" s="62">
        <f t="shared" si="1"/>
        <v>0</v>
      </c>
      <c r="Q75" s="76" t="s">
        <v>1074</v>
      </c>
      <c r="R75" s="77">
        <v>1</v>
      </c>
    </row>
    <row r="76" spans="1:18" ht="12.75">
      <c r="A76" s="63">
        <v>75</v>
      </c>
      <c r="B76" s="64" t="s">
        <v>508</v>
      </c>
      <c r="C76" s="64" t="s">
        <v>429</v>
      </c>
      <c r="D76" s="64">
        <v>47</v>
      </c>
      <c r="E76" s="64">
        <v>30</v>
      </c>
      <c r="F76" s="64">
        <v>0</v>
      </c>
      <c r="G76" s="64" t="s">
        <v>389</v>
      </c>
      <c r="H76" s="64">
        <v>0</v>
      </c>
      <c r="I76" s="64">
        <v>34</v>
      </c>
      <c r="J76" s="64">
        <v>0</v>
      </c>
      <c r="K76" s="64" t="s">
        <v>395</v>
      </c>
      <c r="L76" s="64">
        <v>1</v>
      </c>
      <c r="M76" s="64">
        <v>1</v>
      </c>
      <c r="N76" s="62">
        <f t="shared" si="1"/>
        <v>0</v>
      </c>
      <c r="Q76" s="76" t="s">
        <v>1103</v>
      </c>
      <c r="R76" s="77">
        <v>1</v>
      </c>
    </row>
    <row r="77" spans="1:18" ht="12.75">
      <c r="A77" s="63">
        <v>76</v>
      </c>
      <c r="B77" s="65" t="s">
        <v>509</v>
      </c>
      <c r="C77" s="65" t="s">
        <v>418</v>
      </c>
      <c r="D77" s="64">
        <v>40</v>
      </c>
      <c r="E77" s="64">
        <v>8</v>
      </c>
      <c r="F77" s="64">
        <v>0</v>
      </c>
      <c r="G77" s="64" t="s">
        <v>389</v>
      </c>
      <c r="H77" s="64">
        <v>32</v>
      </c>
      <c r="I77" s="64">
        <v>60</v>
      </c>
      <c r="J77" s="64">
        <v>0</v>
      </c>
      <c r="K77" s="64" t="s">
        <v>347</v>
      </c>
      <c r="L77" s="64">
        <v>3</v>
      </c>
      <c r="M77" s="64">
        <v>1</v>
      </c>
      <c r="N77" s="62">
        <f t="shared" si="1"/>
        <v>0</v>
      </c>
      <c r="Q77" s="76" t="s">
        <v>1169</v>
      </c>
      <c r="R77" s="77">
        <v>1</v>
      </c>
    </row>
    <row r="78" spans="1:18" ht="12.75">
      <c r="A78" s="63">
        <v>77</v>
      </c>
      <c r="B78" s="64" t="s">
        <v>510</v>
      </c>
      <c r="C78" s="64" t="s">
        <v>470</v>
      </c>
      <c r="D78" s="64">
        <v>36</v>
      </c>
      <c r="E78" s="64">
        <v>49</v>
      </c>
      <c r="F78" s="64">
        <v>0</v>
      </c>
      <c r="G78" s="64" t="s">
        <v>389</v>
      </c>
      <c r="H78" s="64">
        <v>7</v>
      </c>
      <c r="I78" s="64">
        <v>49</v>
      </c>
      <c r="J78" s="64">
        <v>0</v>
      </c>
      <c r="K78" s="64" t="s">
        <v>347</v>
      </c>
      <c r="L78" s="64">
        <v>1</v>
      </c>
      <c r="M78" s="64">
        <v>1</v>
      </c>
      <c r="N78" s="62">
        <f t="shared" si="1"/>
        <v>0</v>
      </c>
      <c r="Q78" s="76" t="s">
        <v>1180</v>
      </c>
      <c r="R78" s="77">
        <v>1</v>
      </c>
    </row>
    <row r="79" spans="1:18" ht="12.75">
      <c r="A79" s="63">
        <v>78</v>
      </c>
      <c r="B79" s="65" t="s">
        <v>511</v>
      </c>
      <c r="C79" s="65" t="s">
        <v>416</v>
      </c>
      <c r="D79" s="64">
        <v>55</v>
      </c>
      <c r="E79" s="64">
        <v>2</v>
      </c>
      <c r="F79" s="64">
        <v>0</v>
      </c>
      <c r="G79" s="64" t="s">
        <v>389</v>
      </c>
      <c r="H79" s="64">
        <v>131</v>
      </c>
      <c r="I79" s="64">
        <v>34</v>
      </c>
      <c r="J79" s="64">
        <v>0</v>
      </c>
      <c r="K79" s="64" t="s">
        <v>395</v>
      </c>
      <c r="L79" s="64">
        <v>-9</v>
      </c>
      <c r="M79" s="64">
        <v>1</v>
      </c>
      <c r="N79" s="62">
        <f t="shared" si="1"/>
        <v>0</v>
      </c>
      <c r="Q79" s="76" t="s">
        <v>1200</v>
      </c>
      <c r="R79" s="77">
        <v>1</v>
      </c>
    </row>
    <row r="80" spans="1:18" ht="12.75">
      <c r="A80" s="63">
        <v>79</v>
      </c>
      <c r="B80" s="64" t="s">
        <v>512</v>
      </c>
      <c r="C80" s="64" t="s">
        <v>513</v>
      </c>
      <c r="D80" s="64">
        <v>33</v>
      </c>
      <c r="E80" s="64">
        <v>35</v>
      </c>
      <c r="F80" s="64">
        <v>0</v>
      </c>
      <c r="G80" s="64" t="s">
        <v>389</v>
      </c>
      <c r="H80" s="64">
        <v>85</v>
      </c>
      <c r="I80" s="64">
        <v>51</v>
      </c>
      <c r="J80" s="64">
        <v>0</v>
      </c>
      <c r="K80" s="64" t="s">
        <v>395</v>
      </c>
      <c r="L80" s="64">
        <v>-6</v>
      </c>
      <c r="M80" s="64">
        <v>1</v>
      </c>
      <c r="N80" s="62">
        <f t="shared" si="1"/>
        <v>0</v>
      </c>
      <c r="Q80" s="76" t="s">
        <v>1201</v>
      </c>
      <c r="R80" s="77">
        <v>1</v>
      </c>
    </row>
    <row r="81" spans="1:18" ht="12.75">
      <c r="A81" s="63">
        <v>80</v>
      </c>
      <c r="B81" s="64" t="s">
        <v>514</v>
      </c>
      <c r="C81" s="64" t="s">
        <v>418</v>
      </c>
      <c r="D81" s="64">
        <v>36</v>
      </c>
      <c r="E81" s="64">
        <v>54</v>
      </c>
      <c r="F81" s="64">
        <v>0</v>
      </c>
      <c r="G81" s="64" t="s">
        <v>389</v>
      </c>
      <c r="H81" s="64">
        <v>30</v>
      </c>
      <c r="I81" s="64">
        <v>47</v>
      </c>
      <c r="J81" s="64">
        <v>0</v>
      </c>
      <c r="K81" s="64" t="s">
        <v>347</v>
      </c>
      <c r="L81" s="64">
        <v>3</v>
      </c>
      <c r="M81" s="64">
        <v>1</v>
      </c>
      <c r="N81" s="62">
        <f t="shared" si="1"/>
        <v>0</v>
      </c>
      <c r="Q81" s="76" t="s">
        <v>1210</v>
      </c>
      <c r="R81" s="77">
        <v>1</v>
      </c>
    </row>
    <row r="82" spans="1:18" ht="12.75">
      <c r="A82" s="63">
        <v>81</v>
      </c>
      <c r="B82" s="65" t="s">
        <v>515</v>
      </c>
      <c r="C82" s="65" t="s">
        <v>516</v>
      </c>
      <c r="D82" s="64">
        <v>23</v>
      </c>
      <c r="E82" s="64">
        <v>26</v>
      </c>
      <c r="F82" s="64">
        <v>0</v>
      </c>
      <c r="G82" s="64" t="s">
        <v>423</v>
      </c>
      <c r="H82" s="64">
        <v>70</v>
      </c>
      <c r="I82" s="64">
        <v>27</v>
      </c>
      <c r="J82" s="64">
        <v>0</v>
      </c>
      <c r="K82" s="64" t="s">
        <v>395</v>
      </c>
      <c r="L82" s="64">
        <v>-4</v>
      </c>
      <c r="M82" s="64">
        <v>1</v>
      </c>
      <c r="N82" s="62">
        <f t="shared" si="1"/>
        <v>0</v>
      </c>
      <c r="Q82" s="76" t="s">
        <v>1215</v>
      </c>
      <c r="R82" s="77">
        <v>1</v>
      </c>
    </row>
    <row r="83" spans="1:18" ht="12.75">
      <c r="A83" s="63">
        <v>82</v>
      </c>
      <c r="B83" s="65" t="s">
        <v>517</v>
      </c>
      <c r="C83" s="65" t="s">
        <v>518</v>
      </c>
      <c r="D83" s="64">
        <v>51</v>
      </c>
      <c r="E83" s="64">
        <v>31</v>
      </c>
      <c r="F83" s="64">
        <v>0</v>
      </c>
      <c r="G83" s="64" t="s">
        <v>389</v>
      </c>
      <c r="H83" s="64">
        <v>4</v>
      </c>
      <c r="I83" s="64">
        <v>25</v>
      </c>
      <c r="J83" s="64">
        <v>0</v>
      </c>
      <c r="K83" s="64" t="s">
        <v>347</v>
      </c>
      <c r="L83" s="64">
        <v>3</v>
      </c>
      <c r="M83" s="64">
        <v>1</v>
      </c>
      <c r="N83" s="62">
        <f t="shared" si="1"/>
        <v>0</v>
      </c>
      <c r="Q83" s="76" t="s">
        <v>1217</v>
      </c>
      <c r="R83" s="77">
        <v>1</v>
      </c>
    </row>
    <row r="84" spans="1:18" ht="12.75">
      <c r="A84" s="63">
        <v>83</v>
      </c>
      <c r="B84" s="64" t="s">
        <v>519</v>
      </c>
      <c r="C84" s="64" t="s">
        <v>449</v>
      </c>
      <c r="D84" s="64">
        <v>6</v>
      </c>
      <c r="E84" s="64">
        <v>3</v>
      </c>
      <c r="F84" s="64">
        <v>0</v>
      </c>
      <c r="G84" s="64" t="s">
        <v>423</v>
      </c>
      <c r="H84" s="64">
        <v>105</v>
      </c>
      <c r="I84" s="64">
        <v>56</v>
      </c>
      <c r="J84" s="64">
        <v>0</v>
      </c>
      <c r="K84" s="64" t="s">
        <v>347</v>
      </c>
      <c r="L84" s="64">
        <v>7</v>
      </c>
      <c r="M84" s="64">
        <v>10</v>
      </c>
      <c r="N84" s="62" t="str">
        <f t="shared" si="1"/>
        <v>ANYER</v>
      </c>
      <c r="Q84" s="76" t="s">
        <v>1238</v>
      </c>
      <c r="R84" s="77">
        <v>1</v>
      </c>
    </row>
    <row r="85" spans="1:18" ht="12.75">
      <c r="A85" s="63">
        <v>84</v>
      </c>
      <c r="B85" s="64" t="s">
        <v>520</v>
      </c>
      <c r="C85" s="64" t="s">
        <v>500</v>
      </c>
      <c r="D85" s="64">
        <v>52</v>
      </c>
      <c r="E85" s="64">
        <v>13</v>
      </c>
      <c r="F85" s="64">
        <v>0</v>
      </c>
      <c r="G85" s="64" t="s">
        <v>389</v>
      </c>
      <c r="H85" s="64">
        <v>5</v>
      </c>
      <c r="I85" s="64">
        <v>57</v>
      </c>
      <c r="J85" s="64">
        <v>0</v>
      </c>
      <c r="K85" s="64" t="s">
        <v>347</v>
      </c>
      <c r="L85" s="64">
        <v>1</v>
      </c>
      <c r="M85" s="64">
        <v>1</v>
      </c>
      <c r="N85" s="62">
        <f t="shared" si="1"/>
        <v>0</v>
      </c>
      <c r="Q85" s="76" t="s">
        <v>1239</v>
      </c>
      <c r="R85" s="77">
        <v>1</v>
      </c>
    </row>
    <row r="86" spans="1:18" ht="12.75">
      <c r="A86" s="63">
        <v>85</v>
      </c>
      <c r="B86" s="65" t="s">
        <v>521</v>
      </c>
      <c r="C86" s="65" t="s">
        <v>451</v>
      </c>
      <c r="D86" s="64">
        <v>34</v>
      </c>
      <c r="E86" s="64">
        <v>32</v>
      </c>
      <c r="F86" s="64">
        <v>0</v>
      </c>
      <c r="G86" s="64" t="s">
        <v>389</v>
      </c>
      <c r="H86" s="64">
        <v>117</v>
      </c>
      <c r="I86" s="64">
        <v>13</v>
      </c>
      <c r="J86" s="64">
        <v>0</v>
      </c>
      <c r="K86" s="64" t="s">
        <v>395</v>
      </c>
      <c r="L86" s="64">
        <v>-8</v>
      </c>
      <c r="M86" s="64">
        <v>1</v>
      </c>
      <c r="N86" s="62">
        <f t="shared" si="1"/>
        <v>0</v>
      </c>
      <c r="Q86" s="76" t="s">
        <v>1252</v>
      </c>
      <c r="R86" s="77">
        <v>1</v>
      </c>
    </row>
    <row r="87" spans="1:18" ht="12.75">
      <c r="A87" s="63">
        <v>86</v>
      </c>
      <c r="B87" s="64" t="s">
        <v>522</v>
      </c>
      <c r="C87" s="64" t="s">
        <v>523</v>
      </c>
      <c r="D87" s="64">
        <v>44</v>
      </c>
      <c r="E87" s="64">
        <v>15</v>
      </c>
      <c r="F87" s="64">
        <v>0</v>
      </c>
      <c r="G87" s="64" t="s">
        <v>389</v>
      </c>
      <c r="H87" s="64">
        <v>88</v>
      </c>
      <c r="I87" s="64">
        <v>31</v>
      </c>
      <c r="J87" s="64">
        <v>0</v>
      </c>
      <c r="K87" s="64" t="s">
        <v>395</v>
      </c>
      <c r="L87" s="64">
        <v>-6</v>
      </c>
      <c r="M87" s="64">
        <v>1</v>
      </c>
      <c r="N87" s="62">
        <f t="shared" si="1"/>
        <v>0</v>
      </c>
      <c r="Q87" s="76" t="s">
        <v>1340</v>
      </c>
      <c r="R87" s="77">
        <v>1</v>
      </c>
    </row>
    <row r="88" spans="1:18" ht="12.75">
      <c r="A88" s="63">
        <v>87</v>
      </c>
      <c r="B88" s="64" t="s">
        <v>524</v>
      </c>
      <c r="C88" s="64" t="s">
        <v>439</v>
      </c>
      <c r="D88" s="64">
        <v>29</v>
      </c>
      <c r="E88" s="64">
        <v>31</v>
      </c>
      <c r="F88" s="64">
        <v>30</v>
      </c>
      <c r="G88" s="64" t="s">
        <v>389</v>
      </c>
      <c r="H88" s="64">
        <v>35</v>
      </c>
      <c r="I88" s="64">
        <v>1</v>
      </c>
      <c r="J88" s="64">
        <v>0</v>
      </c>
      <c r="K88" s="64" t="s">
        <v>347</v>
      </c>
      <c r="L88" s="64">
        <v>2</v>
      </c>
      <c r="M88" s="64">
        <v>100</v>
      </c>
      <c r="N88" s="62">
        <f t="shared" si="1"/>
        <v>0</v>
      </c>
      <c r="Q88" s="76" t="s">
        <v>1354</v>
      </c>
      <c r="R88" s="77">
        <v>1</v>
      </c>
    </row>
    <row r="89" spans="1:18" ht="12.75">
      <c r="A89" s="63">
        <v>88</v>
      </c>
      <c r="B89" s="64" t="s">
        <v>525</v>
      </c>
      <c r="C89" s="64" t="s">
        <v>488</v>
      </c>
      <c r="D89" s="64">
        <v>21</v>
      </c>
      <c r="E89" s="64">
        <v>9</v>
      </c>
      <c r="F89" s="64">
        <v>0</v>
      </c>
      <c r="G89" s="64" t="s">
        <v>423</v>
      </c>
      <c r="H89" s="64">
        <v>50</v>
      </c>
      <c r="I89" s="64">
        <v>26</v>
      </c>
      <c r="J89" s="64">
        <v>0</v>
      </c>
      <c r="K89" s="64" t="s">
        <v>395</v>
      </c>
      <c r="L89" s="64">
        <v>-3</v>
      </c>
      <c r="M89" s="64">
        <v>1</v>
      </c>
      <c r="N89" s="62">
        <f t="shared" si="1"/>
        <v>0</v>
      </c>
      <c r="Q89" s="76" t="s">
        <v>1380</v>
      </c>
      <c r="R89" s="77">
        <v>1</v>
      </c>
    </row>
    <row r="90" spans="1:18" ht="12.75">
      <c r="A90" s="63">
        <v>89</v>
      </c>
      <c r="B90" s="64" t="s">
        <v>526</v>
      </c>
      <c r="C90" s="64" t="s">
        <v>527</v>
      </c>
      <c r="D90" s="64">
        <v>46</v>
      </c>
      <c r="E90" s="64">
        <v>11</v>
      </c>
      <c r="F90" s="64">
        <v>0</v>
      </c>
      <c r="G90" s="64" t="s">
        <v>389</v>
      </c>
      <c r="H90" s="64">
        <v>21</v>
      </c>
      <c r="I90" s="64">
        <v>16</v>
      </c>
      <c r="J90" s="64">
        <v>0</v>
      </c>
      <c r="K90" s="64" t="s">
        <v>347</v>
      </c>
      <c r="L90" s="64">
        <v>2</v>
      </c>
      <c r="M90" s="64">
        <v>1</v>
      </c>
      <c r="N90" s="62">
        <f t="shared" si="1"/>
        <v>0</v>
      </c>
      <c r="Q90" s="76" t="s">
        <v>1382</v>
      </c>
      <c r="R90" s="77">
        <v>1</v>
      </c>
    </row>
    <row r="91" spans="1:18" ht="12.75">
      <c r="A91" s="63">
        <v>90</v>
      </c>
      <c r="B91" s="64" t="s">
        <v>528</v>
      </c>
      <c r="C91" s="64" t="s">
        <v>399</v>
      </c>
      <c r="D91" s="64">
        <v>30</v>
      </c>
      <c r="E91" s="64">
        <v>59</v>
      </c>
      <c r="F91" s="64">
        <v>0</v>
      </c>
      <c r="G91" s="64" t="s">
        <v>389</v>
      </c>
      <c r="H91" s="64">
        <v>41</v>
      </c>
      <c r="I91" s="64">
        <v>1</v>
      </c>
      <c r="J91" s="64">
        <v>0</v>
      </c>
      <c r="K91" s="64" t="s">
        <v>347</v>
      </c>
      <c r="L91" s="64">
        <v>3</v>
      </c>
      <c r="M91" s="64">
        <v>1</v>
      </c>
      <c r="N91" s="62">
        <f t="shared" si="1"/>
        <v>0</v>
      </c>
      <c r="Q91" s="76" t="s">
        <v>1384</v>
      </c>
      <c r="R91" s="77">
        <v>1</v>
      </c>
    </row>
    <row r="92" spans="1:18" ht="12.75">
      <c r="A92" s="63">
        <v>91</v>
      </c>
      <c r="B92" s="64" t="s">
        <v>529</v>
      </c>
      <c r="C92" s="64" t="s">
        <v>451</v>
      </c>
      <c r="D92" s="64">
        <v>40</v>
      </c>
      <c r="E92" s="64">
        <v>59</v>
      </c>
      <c r="F92" s="64">
        <v>0</v>
      </c>
      <c r="G92" s="64" t="s">
        <v>389</v>
      </c>
      <c r="H92" s="64">
        <v>124</v>
      </c>
      <c r="I92" s="64">
        <v>6</v>
      </c>
      <c r="J92" s="64">
        <v>0</v>
      </c>
      <c r="K92" s="64" t="s">
        <v>395</v>
      </c>
      <c r="L92" s="64">
        <v>-8</v>
      </c>
      <c r="M92" s="64">
        <v>1</v>
      </c>
      <c r="N92" s="62">
        <f t="shared" si="1"/>
        <v>0</v>
      </c>
      <c r="Q92" s="76" t="s">
        <v>1387</v>
      </c>
      <c r="R92" s="77">
        <v>1</v>
      </c>
    </row>
    <row r="93" spans="1:18" ht="12.75">
      <c r="A93" s="63">
        <v>92</v>
      </c>
      <c r="B93" s="64" t="s">
        <v>530</v>
      </c>
      <c r="C93" s="64" t="s">
        <v>491</v>
      </c>
      <c r="D93" s="64">
        <v>34</v>
      </c>
      <c r="E93" s="64">
        <v>18</v>
      </c>
      <c r="F93" s="64">
        <v>0</v>
      </c>
      <c r="G93" s="64" t="s">
        <v>389</v>
      </c>
      <c r="H93" s="64">
        <v>97</v>
      </c>
      <c r="I93" s="64">
        <v>1</v>
      </c>
      <c r="J93" s="64">
        <v>0</v>
      </c>
      <c r="K93" s="64" t="s">
        <v>395</v>
      </c>
      <c r="L93" s="64">
        <v>-6</v>
      </c>
      <c r="M93" s="64">
        <v>1</v>
      </c>
      <c r="N93" s="62">
        <f t="shared" si="1"/>
        <v>0</v>
      </c>
      <c r="Q93" s="76" t="s">
        <v>1388</v>
      </c>
      <c r="R93" s="77">
        <v>1</v>
      </c>
    </row>
    <row r="94" spans="1:18" ht="12.75">
      <c r="A94" s="63">
        <v>93</v>
      </c>
      <c r="B94" s="64" t="s">
        <v>531</v>
      </c>
      <c r="C94" s="64" t="s">
        <v>532</v>
      </c>
      <c r="D94" s="64">
        <v>16</v>
      </c>
      <c r="E94" s="64">
        <v>20</v>
      </c>
      <c r="F94" s="64">
        <v>0</v>
      </c>
      <c r="G94" s="64" t="s">
        <v>423</v>
      </c>
      <c r="H94" s="64">
        <v>71</v>
      </c>
      <c r="I94" s="64">
        <v>33</v>
      </c>
      <c r="J94" s="64">
        <v>0</v>
      </c>
      <c r="K94" s="64" t="s">
        <v>395</v>
      </c>
      <c r="L94" s="64">
        <v>-5</v>
      </c>
      <c r="M94" s="64">
        <v>1</v>
      </c>
      <c r="N94" s="62">
        <f t="shared" si="1"/>
        <v>0</v>
      </c>
      <c r="Q94" s="76" t="s">
        <v>1392</v>
      </c>
      <c r="R94" s="77">
        <v>1</v>
      </c>
    </row>
    <row r="95" spans="1:18" ht="12.75">
      <c r="A95" s="63">
        <v>94</v>
      </c>
      <c r="B95" s="64" t="s">
        <v>533</v>
      </c>
      <c r="C95" s="64" t="s">
        <v>516</v>
      </c>
      <c r="D95" s="64">
        <v>18</v>
      </c>
      <c r="E95" s="64">
        <v>20</v>
      </c>
      <c r="F95" s="64">
        <v>0</v>
      </c>
      <c r="G95" s="64" t="s">
        <v>423</v>
      </c>
      <c r="H95" s="64">
        <v>70</v>
      </c>
      <c r="I95" s="64">
        <v>20</v>
      </c>
      <c r="J95" s="64">
        <v>0</v>
      </c>
      <c r="K95" s="64" t="s">
        <v>395</v>
      </c>
      <c r="L95" s="64">
        <v>-4</v>
      </c>
      <c r="M95" s="64">
        <v>1</v>
      </c>
      <c r="N95" s="62">
        <f t="shared" si="1"/>
        <v>0</v>
      </c>
      <c r="Q95" s="76" t="s">
        <v>1394</v>
      </c>
      <c r="R95" s="77">
        <v>1</v>
      </c>
    </row>
    <row r="96" spans="1:18" ht="12.75">
      <c r="A96" s="63">
        <v>95</v>
      </c>
      <c r="B96" s="64" t="s">
        <v>534</v>
      </c>
      <c r="C96" s="64" t="s">
        <v>422</v>
      </c>
      <c r="D96" s="64">
        <v>30</v>
      </c>
      <c r="E96" s="64">
        <v>30</v>
      </c>
      <c r="F96" s="64">
        <v>0</v>
      </c>
      <c r="G96" s="64" t="s">
        <v>423</v>
      </c>
      <c r="H96" s="64">
        <v>151</v>
      </c>
      <c r="I96" s="64">
        <v>40</v>
      </c>
      <c r="J96" s="64">
        <v>0</v>
      </c>
      <c r="K96" s="64" t="s">
        <v>347</v>
      </c>
      <c r="L96" s="64">
        <v>10</v>
      </c>
      <c r="M96" s="64">
        <v>1</v>
      </c>
      <c r="N96" s="62">
        <f t="shared" si="1"/>
        <v>0</v>
      </c>
      <c r="Q96" s="76" t="s">
        <v>1395</v>
      </c>
      <c r="R96" s="77">
        <v>1</v>
      </c>
    </row>
    <row r="97" spans="1:18" ht="12.75">
      <c r="A97" s="63">
        <v>96</v>
      </c>
      <c r="B97" s="64" t="s">
        <v>535</v>
      </c>
      <c r="C97" s="64" t="s">
        <v>449</v>
      </c>
      <c r="D97" s="64">
        <v>6</v>
      </c>
      <c r="E97" s="64">
        <v>56</v>
      </c>
      <c r="F97" s="64">
        <v>0</v>
      </c>
      <c r="G97" s="64" t="s">
        <v>423</v>
      </c>
      <c r="H97" s="64">
        <v>112</v>
      </c>
      <c r="I97" s="64">
        <v>52</v>
      </c>
      <c r="J97" s="64">
        <v>0</v>
      </c>
      <c r="K97" s="64" t="s">
        <v>347</v>
      </c>
      <c r="L97" s="64">
        <v>7</v>
      </c>
      <c r="M97" s="64">
        <v>10</v>
      </c>
      <c r="N97" s="62" t="str">
        <f t="shared" si="1"/>
        <v>AROSBAYA MADURA</v>
      </c>
      <c r="Q97" s="76" t="s">
        <v>1405</v>
      </c>
      <c r="R97" s="77">
        <v>1</v>
      </c>
    </row>
    <row r="98" spans="1:18" ht="12.75">
      <c r="A98" s="63">
        <v>97</v>
      </c>
      <c r="B98" s="65" t="s">
        <v>536</v>
      </c>
      <c r="C98" s="65" t="s">
        <v>453</v>
      </c>
      <c r="D98" s="64">
        <v>32</v>
      </c>
      <c r="E98" s="64">
        <v>51</v>
      </c>
      <c r="F98" s="64">
        <v>0</v>
      </c>
      <c r="G98" s="64" t="s">
        <v>389</v>
      </c>
      <c r="H98" s="64">
        <v>104</v>
      </c>
      <c r="I98" s="64">
        <v>28</v>
      </c>
      <c r="J98" s="64">
        <v>0</v>
      </c>
      <c r="K98" s="64" t="s">
        <v>395</v>
      </c>
      <c r="L98" s="64">
        <v>-7</v>
      </c>
      <c r="M98" s="64">
        <v>1</v>
      </c>
      <c r="N98" s="62">
        <f t="shared" si="1"/>
        <v>0</v>
      </c>
      <c r="Q98" s="76" t="s">
        <v>1414</v>
      </c>
      <c r="R98" s="77">
        <v>1</v>
      </c>
    </row>
    <row r="99" spans="1:18" ht="12.75">
      <c r="A99" s="63">
        <v>98</v>
      </c>
      <c r="B99" s="64" t="s">
        <v>537</v>
      </c>
      <c r="C99" s="64" t="s">
        <v>537</v>
      </c>
      <c r="D99" s="64">
        <v>12</v>
      </c>
      <c r="E99" s="64">
        <v>30</v>
      </c>
      <c r="F99" s="64">
        <v>0</v>
      </c>
      <c r="G99" s="64" t="s">
        <v>389</v>
      </c>
      <c r="H99" s="64">
        <v>70</v>
      </c>
      <c r="I99" s="64">
        <v>1</v>
      </c>
      <c r="J99" s="64">
        <v>0</v>
      </c>
      <c r="K99" s="64" t="s">
        <v>395</v>
      </c>
      <c r="L99" s="64">
        <v>-4</v>
      </c>
      <c r="M99" s="64">
        <v>1</v>
      </c>
      <c r="N99" s="62">
        <f t="shared" si="1"/>
        <v>0</v>
      </c>
      <c r="Q99" s="76" t="s">
        <v>1418</v>
      </c>
      <c r="R99" s="77">
        <v>1</v>
      </c>
    </row>
    <row r="100" spans="1:18" ht="12.75">
      <c r="A100" s="63">
        <v>99</v>
      </c>
      <c r="B100" s="64" t="s">
        <v>538</v>
      </c>
      <c r="C100" s="64" t="s">
        <v>539</v>
      </c>
      <c r="D100" s="64">
        <v>35</v>
      </c>
      <c r="E100" s="64">
        <v>26</v>
      </c>
      <c r="F100" s="64">
        <v>0</v>
      </c>
      <c r="G100" s="64" t="s">
        <v>389</v>
      </c>
      <c r="H100" s="64">
        <v>82</v>
      </c>
      <c r="I100" s="64">
        <v>32</v>
      </c>
      <c r="J100" s="64">
        <v>0</v>
      </c>
      <c r="K100" s="64" t="s">
        <v>395</v>
      </c>
      <c r="L100" s="64">
        <v>-5</v>
      </c>
      <c r="M100" s="64">
        <v>1</v>
      </c>
      <c r="N100" s="62">
        <f t="shared" si="1"/>
        <v>0</v>
      </c>
      <c r="Q100" s="76" t="s">
        <v>1426</v>
      </c>
      <c r="R100" s="77">
        <v>1</v>
      </c>
    </row>
    <row r="101" spans="1:18" ht="12.75">
      <c r="A101" s="63">
        <v>100</v>
      </c>
      <c r="B101" s="64" t="s">
        <v>540</v>
      </c>
      <c r="C101" s="64" t="s">
        <v>523</v>
      </c>
      <c r="D101" s="64">
        <v>46</v>
      </c>
      <c r="E101" s="64">
        <v>33</v>
      </c>
      <c r="F101" s="64">
        <v>0</v>
      </c>
      <c r="G101" s="64" t="s">
        <v>389</v>
      </c>
      <c r="H101" s="64">
        <v>90</v>
      </c>
      <c r="I101" s="64">
        <v>55</v>
      </c>
      <c r="J101" s="64">
        <v>0</v>
      </c>
      <c r="K101" s="64" t="s">
        <v>395</v>
      </c>
      <c r="L101" s="64">
        <v>-6</v>
      </c>
      <c r="M101" s="64">
        <v>1</v>
      </c>
      <c r="N101" s="62">
        <f t="shared" si="1"/>
        <v>0</v>
      </c>
      <c r="Q101" s="76" t="s">
        <v>1429</v>
      </c>
      <c r="R101" s="77">
        <v>1</v>
      </c>
    </row>
    <row r="102" spans="1:18" ht="12.75">
      <c r="A102" s="63">
        <v>101</v>
      </c>
      <c r="B102" s="64" t="s">
        <v>541</v>
      </c>
      <c r="C102" s="64" t="s">
        <v>420</v>
      </c>
      <c r="D102" s="64">
        <v>15</v>
      </c>
      <c r="E102" s="64">
        <v>17</v>
      </c>
      <c r="F102" s="64">
        <v>0</v>
      </c>
      <c r="G102" s="64" t="s">
        <v>389</v>
      </c>
      <c r="H102" s="64">
        <v>38</v>
      </c>
      <c r="I102" s="64">
        <v>55</v>
      </c>
      <c r="J102" s="64">
        <v>0</v>
      </c>
      <c r="K102" s="64" t="s">
        <v>347</v>
      </c>
      <c r="L102" s="64">
        <v>3</v>
      </c>
      <c r="M102" s="64">
        <v>1</v>
      </c>
      <c r="N102" s="62">
        <f t="shared" si="1"/>
        <v>0</v>
      </c>
      <c r="Q102" s="76" t="s">
        <v>1438</v>
      </c>
      <c r="R102" s="77">
        <v>1</v>
      </c>
    </row>
    <row r="103" spans="1:18" ht="12.75">
      <c r="A103" s="63">
        <v>102</v>
      </c>
      <c r="B103" s="64" t="s">
        <v>542</v>
      </c>
      <c r="C103" s="64" t="s">
        <v>455</v>
      </c>
      <c r="D103" s="64">
        <v>39</v>
      </c>
      <c r="E103" s="64">
        <v>13</v>
      </c>
      <c r="F103" s="64">
        <v>0</v>
      </c>
      <c r="G103" s="64" t="s">
        <v>389</v>
      </c>
      <c r="H103" s="64">
        <v>106</v>
      </c>
      <c r="I103" s="64">
        <v>52</v>
      </c>
      <c r="J103" s="64">
        <v>0</v>
      </c>
      <c r="K103" s="64" t="s">
        <v>395</v>
      </c>
      <c r="L103" s="64">
        <v>-7</v>
      </c>
      <c r="M103" s="64">
        <v>1</v>
      </c>
      <c r="N103" s="62">
        <f t="shared" si="1"/>
        <v>0</v>
      </c>
      <c r="Q103" s="76" t="s">
        <v>1439</v>
      </c>
      <c r="R103" s="77">
        <v>1</v>
      </c>
    </row>
    <row r="104" spans="1:18" ht="12.75">
      <c r="A104" s="63">
        <v>103</v>
      </c>
      <c r="B104" s="64" t="s">
        <v>543</v>
      </c>
      <c r="C104" s="64" t="s">
        <v>544</v>
      </c>
      <c r="D104" s="64">
        <v>46</v>
      </c>
      <c r="E104" s="64">
        <v>10</v>
      </c>
      <c r="F104" s="64">
        <v>0</v>
      </c>
      <c r="G104" s="64" t="s">
        <v>389</v>
      </c>
      <c r="H104" s="64">
        <v>123</v>
      </c>
      <c r="I104" s="64">
        <v>53</v>
      </c>
      <c r="J104" s="64">
        <v>0</v>
      </c>
      <c r="K104" s="64" t="s">
        <v>395</v>
      </c>
      <c r="L104" s="64">
        <v>-8</v>
      </c>
      <c r="M104" s="64">
        <v>1</v>
      </c>
      <c r="N104" s="62">
        <f t="shared" si="1"/>
        <v>0</v>
      </c>
      <c r="Q104" s="76" t="s">
        <v>1447</v>
      </c>
      <c r="R104" s="77">
        <v>1</v>
      </c>
    </row>
    <row r="105" spans="1:18" ht="12.75">
      <c r="A105" s="63">
        <v>104</v>
      </c>
      <c r="B105" s="64" t="s">
        <v>545</v>
      </c>
      <c r="C105" s="64" t="s">
        <v>472</v>
      </c>
      <c r="D105" s="64">
        <v>43</v>
      </c>
      <c r="E105" s="64">
        <v>26</v>
      </c>
      <c r="F105" s="64">
        <v>0</v>
      </c>
      <c r="G105" s="64" t="s">
        <v>389</v>
      </c>
      <c r="H105" s="64">
        <v>5</v>
      </c>
      <c r="I105" s="64">
        <v>50</v>
      </c>
      <c r="J105" s="64">
        <v>0</v>
      </c>
      <c r="K105" s="64" t="s">
        <v>395</v>
      </c>
      <c r="L105" s="64">
        <v>1</v>
      </c>
      <c r="M105" s="64">
        <v>1</v>
      </c>
      <c r="N105" s="62">
        <f t="shared" si="1"/>
        <v>0</v>
      </c>
      <c r="Q105" s="76" t="s">
        <v>1448</v>
      </c>
      <c r="R105" s="77">
        <v>1</v>
      </c>
    </row>
    <row r="106" spans="1:18" ht="12.75">
      <c r="A106" s="63">
        <v>105</v>
      </c>
      <c r="B106" s="65" t="s">
        <v>546</v>
      </c>
      <c r="C106" s="65" t="s">
        <v>547</v>
      </c>
      <c r="D106" s="64">
        <v>25</v>
      </c>
      <c r="E106" s="64">
        <v>14</v>
      </c>
      <c r="F106" s="64">
        <v>0</v>
      </c>
      <c r="G106" s="64" t="s">
        <v>423</v>
      </c>
      <c r="H106" s="64">
        <v>57</v>
      </c>
      <c r="I106" s="64">
        <v>31</v>
      </c>
      <c r="J106" s="64">
        <v>0</v>
      </c>
      <c r="K106" s="64" t="s">
        <v>395</v>
      </c>
      <c r="L106" s="64">
        <v>-4</v>
      </c>
      <c r="M106" s="64">
        <v>1</v>
      </c>
      <c r="N106" s="62">
        <f t="shared" si="1"/>
        <v>0</v>
      </c>
      <c r="Q106" s="76" t="s">
        <v>1449</v>
      </c>
      <c r="R106" s="77">
        <v>1</v>
      </c>
    </row>
    <row r="107" spans="1:18" ht="12.75">
      <c r="A107" s="63">
        <v>106</v>
      </c>
      <c r="B107" s="65" t="s">
        <v>548</v>
      </c>
      <c r="C107" s="65" t="s">
        <v>408</v>
      </c>
      <c r="D107" s="64">
        <v>23</v>
      </c>
      <c r="E107" s="64">
        <v>58</v>
      </c>
      <c r="F107" s="64">
        <v>0</v>
      </c>
      <c r="G107" s="64" t="s">
        <v>389</v>
      </c>
      <c r="H107" s="64">
        <v>32</v>
      </c>
      <c r="I107" s="64">
        <v>49</v>
      </c>
      <c r="J107" s="64">
        <v>0</v>
      </c>
      <c r="K107" s="64" t="s">
        <v>347</v>
      </c>
      <c r="L107" s="64">
        <v>2</v>
      </c>
      <c r="M107" s="64">
        <v>1</v>
      </c>
      <c r="N107" s="62">
        <f t="shared" si="1"/>
        <v>0</v>
      </c>
      <c r="Q107" s="76" t="s">
        <v>1458</v>
      </c>
      <c r="R107" s="77">
        <v>1</v>
      </c>
    </row>
    <row r="108" spans="1:18" ht="12.75">
      <c r="A108" s="63">
        <v>107</v>
      </c>
      <c r="B108" s="65" t="s">
        <v>549</v>
      </c>
      <c r="C108" s="65" t="s">
        <v>408</v>
      </c>
      <c r="D108" s="64">
        <v>27</v>
      </c>
      <c r="E108" s="64">
        <v>14</v>
      </c>
      <c r="F108" s="64">
        <v>0</v>
      </c>
      <c r="G108" s="64" t="s">
        <v>389</v>
      </c>
      <c r="H108" s="64">
        <v>31</v>
      </c>
      <c r="I108" s="64">
        <v>7</v>
      </c>
      <c r="J108" s="64">
        <v>0</v>
      </c>
      <c r="K108" s="64" t="s">
        <v>347</v>
      </c>
      <c r="L108" s="64">
        <v>2</v>
      </c>
      <c r="M108" s="64">
        <v>1</v>
      </c>
      <c r="N108" s="62">
        <f t="shared" si="1"/>
        <v>0</v>
      </c>
      <c r="Q108" s="76" t="s">
        <v>1460</v>
      </c>
      <c r="R108" s="77">
        <v>1</v>
      </c>
    </row>
    <row r="109" spans="1:18" ht="12.75">
      <c r="A109" s="63">
        <v>108</v>
      </c>
      <c r="B109" s="64" t="s">
        <v>550</v>
      </c>
      <c r="C109" s="64" t="s">
        <v>551</v>
      </c>
      <c r="D109" s="64">
        <v>20</v>
      </c>
      <c r="E109" s="64">
        <v>30</v>
      </c>
      <c r="F109" s="64">
        <v>0</v>
      </c>
      <c r="G109" s="64" t="s">
        <v>389</v>
      </c>
      <c r="H109" s="64">
        <v>13</v>
      </c>
      <c r="I109" s="64">
        <v>3</v>
      </c>
      <c r="J109" s="64">
        <v>0</v>
      </c>
      <c r="K109" s="64" t="s">
        <v>395</v>
      </c>
      <c r="L109" s="64">
        <v>0</v>
      </c>
      <c r="M109" s="64">
        <v>1</v>
      </c>
      <c r="N109" s="62">
        <f t="shared" si="1"/>
        <v>0</v>
      </c>
      <c r="Q109" s="76" t="s">
        <v>1461</v>
      </c>
      <c r="R109" s="77">
        <v>1</v>
      </c>
    </row>
    <row r="110" spans="1:18" ht="12.75">
      <c r="A110" s="63">
        <v>109</v>
      </c>
      <c r="B110" s="65" t="s">
        <v>552</v>
      </c>
      <c r="C110" s="65" t="s">
        <v>466</v>
      </c>
      <c r="D110" s="64">
        <v>37</v>
      </c>
      <c r="E110" s="64">
        <v>54</v>
      </c>
      <c r="F110" s="64">
        <v>0</v>
      </c>
      <c r="G110" s="64" t="s">
        <v>389</v>
      </c>
      <c r="H110" s="64">
        <v>23</v>
      </c>
      <c r="I110" s="64">
        <v>44</v>
      </c>
      <c r="J110" s="64">
        <v>0</v>
      </c>
      <c r="K110" s="64" t="s">
        <v>347</v>
      </c>
      <c r="L110" s="64">
        <v>2</v>
      </c>
      <c r="M110" s="64">
        <v>1</v>
      </c>
      <c r="N110" s="62">
        <f t="shared" si="1"/>
        <v>0</v>
      </c>
      <c r="Q110" s="76" t="s">
        <v>1462</v>
      </c>
      <c r="R110" s="77">
        <v>1</v>
      </c>
    </row>
    <row r="111" spans="1:18" ht="12.75">
      <c r="A111" s="63">
        <v>110</v>
      </c>
      <c r="B111" s="65" t="s">
        <v>552</v>
      </c>
      <c r="C111" s="65" t="s">
        <v>457</v>
      </c>
      <c r="D111" s="64">
        <v>33</v>
      </c>
      <c r="E111" s="64">
        <v>57</v>
      </c>
      <c r="F111" s="64">
        <v>0</v>
      </c>
      <c r="G111" s="64" t="s">
        <v>389</v>
      </c>
      <c r="H111" s="64">
        <v>83</v>
      </c>
      <c r="I111" s="64">
        <v>20</v>
      </c>
      <c r="J111" s="64">
        <v>0</v>
      </c>
      <c r="K111" s="64" t="s">
        <v>395</v>
      </c>
      <c r="L111" s="64">
        <v>-5</v>
      </c>
      <c r="M111" s="64">
        <v>1</v>
      </c>
      <c r="N111" s="62">
        <f t="shared" si="1"/>
        <v>0</v>
      </c>
      <c r="Q111" s="76" t="s">
        <v>1466</v>
      </c>
      <c r="R111" s="77">
        <v>1</v>
      </c>
    </row>
    <row r="112" spans="1:18" ht="12.75">
      <c r="A112" s="63">
        <v>111</v>
      </c>
      <c r="B112" s="64" t="s">
        <v>553</v>
      </c>
      <c r="C112" s="64" t="s">
        <v>457</v>
      </c>
      <c r="D112" s="64">
        <v>33</v>
      </c>
      <c r="E112" s="64">
        <v>47</v>
      </c>
      <c r="F112" s="64">
        <v>0</v>
      </c>
      <c r="G112" s="64" t="s">
        <v>389</v>
      </c>
      <c r="H112" s="64">
        <v>84</v>
      </c>
      <c r="I112" s="64">
        <v>31</v>
      </c>
      <c r="J112" s="64">
        <v>0</v>
      </c>
      <c r="K112" s="64" t="s">
        <v>395</v>
      </c>
      <c r="L112" s="64">
        <v>-5</v>
      </c>
      <c r="M112" s="64">
        <v>1</v>
      </c>
      <c r="N112" s="62">
        <f t="shared" si="1"/>
        <v>0</v>
      </c>
      <c r="Q112" s="76" t="s">
        <v>1473</v>
      </c>
      <c r="R112" s="77">
        <v>1</v>
      </c>
    </row>
    <row r="113" spans="1:18" ht="12.75">
      <c r="A113" s="63">
        <v>112</v>
      </c>
      <c r="B113" s="65" t="s">
        <v>554</v>
      </c>
      <c r="C113" s="65" t="s">
        <v>555</v>
      </c>
      <c r="D113" s="64">
        <v>39</v>
      </c>
      <c r="E113" s="64">
        <v>27</v>
      </c>
      <c r="F113" s="64">
        <v>0</v>
      </c>
      <c r="G113" s="64" t="s">
        <v>389</v>
      </c>
      <c r="H113" s="64">
        <v>74</v>
      </c>
      <c r="I113" s="64">
        <v>35</v>
      </c>
      <c r="J113" s="64">
        <v>0</v>
      </c>
      <c r="K113" s="64" t="s">
        <v>395</v>
      </c>
      <c r="L113" s="64">
        <v>-5</v>
      </c>
      <c r="M113" s="64">
        <v>1</v>
      </c>
      <c r="N113" s="62">
        <f t="shared" si="1"/>
        <v>0</v>
      </c>
      <c r="Q113" s="76" t="s">
        <v>1474</v>
      </c>
      <c r="R113" s="77">
        <v>1</v>
      </c>
    </row>
    <row r="114" spans="1:18" ht="12.75">
      <c r="A114" s="63">
        <v>113</v>
      </c>
      <c r="B114" s="64" t="s">
        <v>556</v>
      </c>
      <c r="C114" s="64" t="s">
        <v>441</v>
      </c>
      <c r="D114" s="64">
        <v>35</v>
      </c>
      <c r="E114" s="64">
        <v>27</v>
      </c>
      <c r="F114" s="64">
        <v>0</v>
      </c>
      <c r="G114" s="64" t="s">
        <v>389</v>
      </c>
      <c r="H114" s="64">
        <v>139</v>
      </c>
      <c r="I114" s="64">
        <v>27</v>
      </c>
      <c r="J114" s="64">
        <v>0</v>
      </c>
      <c r="K114" s="64" t="s">
        <v>347</v>
      </c>
      <c r="L114" s="64">
        <v>9</v>
      </c>
      <c r="M114" s="64">
        <v>1</v>
      </c>
      <c r="N114" s="62">
        <f t="shared" si="1"/>
        <v>0</v>
      </c>
      <c r="Q114" s="76" t="s">
        <v>1479</v>
      </c>
      <c r="R114" s="77">
        <v>1</v>
      </c>
    </row>
    <row r="115" spans="1:18" ht="12.75">
      <c r="A115" s="63">
        <v>114</v>
      </c>
      <c r="B115" s="64" t="s">
        <v>557</v>
      </c>
      <c r="C115" s="64" t="s">
        <v>558</v>
      </c>
      <c r="D115" s="64">
        <v>37</v>
      </c>
      <c r="E115" s="64">
        <v>1</v>
      </c>
      <c r="F115" s="64">
        <v>0</v>
      </c>
      <c r="G115" s="64" t="s">
        <v>423</v>
      </c>
      <c r="H115" s="64">
        <v>174</v>
      </c>
      <c r="I115" s="64">
        <v>48</v>
      </c>
      <c r="J115" s="64">
        <v>0</v>
      </c>
      <c r="K115" s="64" t="s">
        <v>347</v>
      </c>
      <c r="L115" s="64">
        <v>12</v>
      </c>
      <c r="M115" s="64">
        <v>1</v>
      </c>
      <c r="N115" s="62">
        <f t="shared" si="1"/>
        <v>0</v>
      </c>
      <c r="Q115" s="76" t="s">
        <v>1480</v>
      </c>
      <c r="R115" s="77">
        <v>1</v>
      </c>
    </row>
    <row r="116" spans="1:18" ht="12.75">
      <c r="A116" s="63">
        <v>115</v>
      </c>
      <c r="B116" s="64" t="s">
        <v>559</v>
      </c>
      <c r="C116" s="64" t="s">
        <v>457</v>
      </c>
      <c r="D116" s="64">
        <v>33</v>
      </c>
      <c r="E116" s="64">
        <v>22</v>
      </c>
      <c r="F116" s="64">
        <v>0</v>
      </c>
      <c r="G116" s="64" t="s">
        <v>389</v>
      </c>
      <c r="H116" s="64">
        <v>81</v>
      </c>
      <c r="I116" s="64">
        <v>58</v>
      </c>
      <c r="J116" s="64">
        <v>0</v>
      </c>
      <c r="K116" s="64" t="s">
        <v>395</v>
      </c>
      <c r="L116" s="64">
        <v>-5</v>
      </c>
      <c r="M116" s="64">
        <v>1</v>
      </c>
      <c r="N116" s="62">
        <f t="shared" si="1"/>
        <v>0</v>
      </c>
      <c r="Q116" s="76" t="s">
        <v>1510</v>
      </c>
      <c r="R116" s="77">
        <v>1</v>
      </c>
    </row>
    <row r="117" spans="1:18" ht="12.75">
      <c r="A117" s="63">
        <v>116</v>
      </c>
      <c r="B117" s="64" t="s">
        <v>559</v>
      </c>
      <c r="C117" s="64" t="s">
        <v>560</v>
      </c>
      <c r="D117" s="64">
        <v>44</v>
      </c>
      <c r="E117" s="64">
        <v>19</v>
      </c>
      <c r="F117" s="64">
        <v>0</v>
      </c>
      <c r="G117" s="64" t="s">
        <v>389</v>
      </c>
      <c r="H117" s="64">
        <v>69</v>
      </c>
      <c r="I117" s="64">
        <v>48</v>
      </c>
      <c r="J117" s="64">
        <v>0</v>
      </c>
      <c r="K117" s="64" t="s">
        <v>395</v>
      </c>
      <c r="L117" s="64">
        <v>-5</v>
      </c>
      <c r="M117" s="64">
        <v>1</v>
      </c>
      <c r="N117" s="62">
        <f t="shared" si="1"/>
        <v>0</v>
      </c>
      <c r="Q117" s="76" t="s">
        <v>1516</v>
      </c>
      <c r="R117" s="77">
        <v>1</v>
      </c>
    </row>
    <row r="118" spans="1:18" ht="12.75">
      <c r="A118" s="63">
        <v>117</v>
      </c>
      <c r="B118" s="64" t="s">
        <v>561</v>
      </c>
      <c r="C118" s="64" t="s">
        <v>403</v>
      </c>
      <c r="D118" s="64">
        <v>30</v>
      </c>
      <c r="E118" s="64">
        <v>18</v>
      </c>
      <c r="F118" s="64">
        <v>0</v>
      </c>
      <c r="G118" s="64" t="s">
        <v>389</v>
      </c>
      <c r="H118" s="64">
        <v>97</v>
      </c>
      <c r="I118" s="64">
        <v>42</v>
      </c>
      <c r="J118" s="64">
        <v>0</v>
      </c>
      <c r="K118" s="64" t="s">
        <v>395</v>
      </c>
      <c r="L118" s="64">
        <v>-6</v>
      </c>
      <c r="M118" s="64">
        <v>1</v>
      </c>
      <c r="N118" s="62">
        <f t="shared" si="1"/>
        <v>0</v>
      </c>
      <c r="Q118" s="76" t="s">
        <v>1526</v>
      </c>
      <c r="R118" s="77">
        <v>1</v>
      </c>
    </row>
    <row r="119" spans="1:18" ht="12.75">
      <c r="A119" s="63">
        <v>118</v>
      </c>
      <c r="B119" s="65" t="s">
        <v>562</v>
      </c>
      <c r="C119" s="65" t="s">
        <v>422</v>
      </c>
      <c r="D119" s="64">
        <v>38</v>
      </c>
      <c r="E119" s="64">
        <v>2</v>
      </c>
      <c r="F119" s="64">
        <v>0</v>
      </c>
      <c r="G119" s="64" t="s">
        <v>423</v>
      </c>
      <c r="H119" s="64">
        <v>144</v>
      </c>
      <c r="I119" s="64">
        <v>28</v>
      </c>
      <c r="J119" s="64">
        <v>0</v>
      </c>
      <c r="K119" s="64" t="s">
        <v>347</v>
      </c>
      <c r="L119" s="64">
        <v>10</v>
      </c>
      <c r="M119" s="64">
        <v>1</v>
      </c>
      <c r="N119" s="62">
        <f t="shared" si="1"/>
        <v>0</v>
      </c>
      <c r="Q119" s="76" t="s">
        <v>1527</v>
      </c>
      <c r="R119" s="77">
        <v>1</v>
      </c>
    </row>
    <row r="120" spans="1:18" ht="12.75">
      <c r="A120" s="63">
        <v>119</v>
      </c>
      <c r="B120" s="64" t="s">
        <v>563</v>
      </c>
      <c r="C120" s="64" t="s">
        <v>468</v>
      </c>
      <c r="D120" s="64">
        <v>46</v>
      </c>
      <c r="E120" s="64">
        <v>2</v>
      </c>
      <c r="F120" s="64">
        <v>0</v>
      </c>
      <c r="G120" s="64" t="s">
        <v>389</v>
      </c>
      <c r="H120" s="64">
        <v>12</v>
      </c>
      <c r="I120" s="64">
        <v>36</v>
      </c>
      <c r="J120" s="64">
        <v>0</v>
      </c>
      <c r="K120" s="64" t="s">
        <v>347</v>
      </c>
      <c r="L120" s="64">
        <v>1</v>
      </c>
      <c r="M120" s="64">
        <v>1</v>
      </c>
      <c r="N120" s="62">
        <f t="shared" si="1"/>
        <v>0</v>
      </c>
      <c r="Q120" s="76" t="s">
        <v>1528</v>
      </c>
      <c r="R120" s="77">
        <v>1</v>
      </c>
    </row>
    <row r="121" spans="1:18" ht="12.75">
      <c r="A121" s="63">
        <v>120</v>
      </c>
      <c r="B121" s="64" t="s">
        <v>564</v>
      </c>
      <c r="C121" s="64" t="s">
        <v>439</v>
      </c>
      <c r="D121" s="64">
        <v>31</v>
      </c>
      <c r="E121" s="64">
        <v>53</v>
      </c>
      <c r="F121" s="64">
        <v>0</v>
      </c>
      <c r="G121" s="64" t="s">
        <v>389</v>
      </c>
      <c r="H121" s="64">
        <v>36</v>
      </c>
      <c r="I121" s="64">
        <v>50</v>
      </c>
      <c r="J121" s="64">
        <v>0</v>
      </c>
      <c r="K121" s="64" t="s">
        <v>347</v>
      </c>
      <c r="L121" s="64">
        <v>2</v>
      </c>
      <c r="M121" s="64">
        <v>520</v>
      </c>
      <c r="N121" s="62">
        <f t="shared" si="1"/>
        <v>0</v>
      </c>
      <c r="Q121" s="76" t="s">
        <v>1531</v>
      </c>
      <c r="R121" s="77">
        <v>1</v>
      </c>
    </row>
    <row r="122" spans="1:18" ht="12.75">
      <c r="A122" s="63">
        <v>121</v>
      </c>
      <c r="B122" s="64" t="s">
        <v>565</v>
      </c>
      <c r="C122" s="64" t="s">
        <v>472</v>
      </c>
      <c r="D122" s="64">
        <v>38</v>
      </c>
      <c r="E122" s="64">
        <v>54</v>
      </c>
      <c r="F122" s="64">
        <v>0</v>
      </c>
      <c r="G122" s="64" t="s">
        <v>389</v>
      </c>
      <c r="H122" s="64">
        <v>6</v>
      </c>
      <c r="I122" s="64">
        <v>49</v>
      </c>
      <c r="J122" s="64">
        <v>0</v>
      </c>
      <c r="K122" s="64" t="s">
        <v>395</v>
      </c>
      <c r="L122" s="64">
        <v>1</v>
      </c>
      <c r="M122" s="64">
        <v>1</v>
      </c>
      <c r="N122" s="62">
        <f t="shared" si="1"/>
        <v>0</v>
      </c>
      <c r="Q122" s="76" t="s">
        <v>1535</v>
      </c>
      <c r="R122" s="77">
        <v>1</v>
      </c>
    </row>
    <row r="123" spans="1:18" ht="12.75">
      <c r="A123" s="63">
        <v>122</v>
      </c>
      <c r="B123" s="65" t="s">
        <v>566</v>
      </c>
      <c r="C123" s="65" t="s">
        <v>503</v>
      </c>
      <c r="D123" s="64">
        <v>33</v>
      </c>
      <c r="E123" s="64">
        <v>16</v>
      </c>
      <c r="F123" s="64">
        <v>0</v>
      </c>
      <c r="G123" s="64" t="s">
        <v>389</v>
      </c>
      <c r="H123" s="64">
        <v>44</v>
      </c>
      <c r="I123" s="64">
        <v>14</v>
      </c>
      <c r="J123" s="64">
        <v>0</v>
      </c>
      <c r="K123" s="64" t="s">
        <v>347</v>
      </c>
      <c r="L123" s="64">
        <v>3</v>
      </c>
      <c r="M123" s="64">
        <v>1</v>
      </c>
      <c r="N123" s="62">
        <f t="shared" si="1"/>
        <v>0</v>
      </c>
      <c r="Q123" s="76" t="s">
        <v>1536</v>
      </c>
      <c r="R123" s="77">
        <v>1</v>
      </c>
    </row>
    <row r="124" spans="1:18" ht="12.75">
      <c r="A124" s="63">
        <v>123</v>
      </c>
      <c r="B124" s="65" t="s">
        <v>567</v>
      </c>
      <c r="C124" s="65" t="s">
        <v>568</v>
      </c>
      <c r="D124" s="64">
        <v>38</v>
      </c>
      <c r="E124" s="64">
        <v>44</v>
      </c>
      <c r="F124" s="64">
        <v>0</v>
      </c>
      <c r="G124" s="64" t="s">
        <v>423</v>
      </c>
      <c r="H124" s="64">
        <v>62</v>
      </c>
      <c r="I124" s="64">
        <v>9</v>
      </c>
      <c r="J124" s="64">
        <v>0</v>
      </c>
      <c r="K124" s="64" t="s">
        <v>395</v>
      </c>
      <c r="L124" s="64">
        <v>-3</v>
      </c>
      <c r="M124" s="64">
        <v>1</v>
      </c>
      <c r="N124" s="62">
        <f t="shared" si="1"/>
        <v>0</v>
      </c>
      <c r="Q124" s="76" t="s">
        <v>1538</v>
      </c>
      <c r="R124" s="77">
        <v>1</v>
      </c>
    </row>
    <row r="125" spans="1:18" ht="12.75">
      <c r="A125" s="63">
        <v>124</v>
      </c>
      <c r="B125" s="64" t="s">
        <v>569</v>
      </c>
      <c r="C125" s="64" t="s">
        <v>394</v>
      </c>
      <c r="D125" s="64">
        <v>49</v>
      </c>
      <c r="E125" s="64">
        <v>12</v>
      </c>
      <c r="F125" s="64">
        <v>0</v>
      </c>
      <c r="G125" s="64" t="s">
        <v>389</v>
      </c>
      <c r="H125" s="64">
        <v>68</v>
      </c>
      <c r="I125" s="64">
        <v>16</v>
      </c>
      <c r="J125" s="64">
        <v>0</v>
      </c>
      <c r="K125" s="64" t="s">
        <v>395</v>
      </c>
      <c r="L125" s="64">
        <v>-5</v>
      </c>
      <c r="M125" s="64">
        <v>1</v>
      </c>
      <c r="N125" s="62">
        <f t="shared" si="1"/>
        <v>0</v>
      </c>
      <c r="Q125" s="76" t="s">
        <v>1540</v>
      </c>
      <c r="R125" s="77">
        <v>1</v>
      </c>
    </row>
    <row r="126" spans="1:18" ht="12.75">
      <c r="A126" s="63">
        <v>125</v>
      </c>
      <c r="B126" s="64" t="s">
        <v>570</v>
      </c>
      <c r="C126" s="64" t="s">
        <v>544</v>
      </c>
      <c r="D126" s="64">
        <v>44</v>
      </c>
      <c r="E126" s="64">
        <v>50</v>
      </c>
      <c r="F126" s="64">
        <v>0</v>
      </c>
      <c r="G126" s="64" t="s">
        <v>389</v>
      </c>
      <c r="H126" s="64">
        <v>117</v>
      </c>
      <c r="I126" s="64">
        <v>49</v>
      </c>
      <c r="J126" s="64">
        <v>0</v>
      </c>
      <c r="K126" s="64" t="s">
        <v>395</v>
      </c>
      <c r="L126" s="64">
        <v>-8</v>
      </c>
      <c r="M126" s="64">
        <v>1</v>
      </c>
      <c r="N126" s="62">
        <f t="shared" si="1"/>
        <v>0</v>
      </c>
      <c r="Q126" s="76" t="s">
        <v>1543</v>
      </c>
      <c r="R126" s="77">
        <v>1</v>
      </c>
    </row>
    <row r="127" spans="1:18" ht="12.75">
      <c r="A127" s="63">
        <v>126</v>
      </c>
      <c r="B127" s="64" t="s">
        <v>571</v>
      </c>
      <c r="C127" s="64" t="s">
        <v>451</v>
      </c>
      <c r="D127" s="64">
        <v>35</v>
      </c>
      <c r="E127" s="64">
        <v>26</v>
      </c>
      <c r="F127" s="64">
        <v>0</v>
      </c>
      <c r="G127" s="64" t="s">
        <v>389</v>
      </c>
      <c r="H127" s="64">
        <v>119</v>
      </c>
      <c r="I127" s="64">
        <v>3</v>
      </c>
      <c r="J127" s="64">
        <v>0</v>
      </c>
      <c r="K127" s="64" t="s">
        <v>395</v>
      </c>
      <c r="L127" s="64">
        <v>-8</v>
      </c>
      <c r="M127" s="64">
        <v>1</v>
      </c>
      <c r="N127" s="62">
        <f t="shared" si="1"/>
        <v>0</v>
      </c>
      <c r="Q127" s="76" t="s">
        <v>1547</v>
      </c>
      <c r="R127" s="77">
        <v>1</v>
      </c>
    </row>
    <row r="128" spans="1:18" ht="12.75">
      <c r="A128" s="63">
        <v>127</v>
      </c>
      <c r="B128" s="65" t="s">
        <v>572</v>
      </c>
      <c r="C128" s="65" t="s">
        <v>392</v>
      </c>
      <c r="D128" s="64">
        <v>34</v>
      </c>
      <c r="E128" s="64">
        <v>21</v>
      </c>
      <c r="F128" s="64">
        <v>0</v>
      </c>
      <c r="G128" s="64" t="s">
        <v>389</v>
      </c>
      <c r="H128" s="64">
        <v>47</v>
      </c>
      <c r="I128" s="64">
        <v>9</v>
      </c>
      <c r="J128" s="64">
        <v>0</v>
      </c>
      <c r="K128" s="64" t="s">
        <v>347</v>
      </c>
      <c r="L128" s="64">
        <v>3</v>
      </c>
      <c r="M128" s="64">
        <v>1</v>
      </c>
      <c r="N128" s="62">
        <f t="shared" si="1"/>
        <v>0</v>
      </c>
      <c r="Q128" s="76" t="s">
        <v>1550</v>
      </c>
      <c r="R128" s="77">
        <v>1</v>
      </c>
    </row>
    <row r="129" spans="1:18" ht="12.75">
      <c r="A129" s="63">
        <v>128</v>
      </c>
      <c r="B129" s="65" t="s">
        <v>573</v>
      </c>
      <c r="C129" s="65" t="s">
        <v>574</v>
      </c>
      <c r="D129" s="64">
        <v>40</v>
      </c>
      <c r="E129" s="64">
        <v>22</v>
      </c>
      <c r="F129" s="64">
        <v>0</v>
      </c>
      <c r="G129" s="64" t="s">
        <v>389</v>
      </c>
      <c r="H129" s="64">
        <v>49</v>
      </c>
      <c r="I129" s="64">
        <v>53</v>
      </c>
      <c r="J129" s="64">
        <v>0</v>
      </c>
      <c r="K129" s="64" t="s">
        <v>347</v>
      </c>
      <c r="L129" s="64">
        <v>3</v>
      </c>
      <c r="M129" s="64">
        <v>1</v>
      </c>
      <c r="N129" s="62">
        <f t="shared" si="1"/>
        <v>0</v>
      </c>
      <c r="Q129" s="76" t="s">
        <v>1553</v>
      </c>
      <c r="R129" s="77">
        <v>1</v>
      </c>
    </row>
    <row r="130" spans="1:18" ht="12.75">
      <c r="A130" s="63">
        <v>129</v>
      </c>
      <c r="B130" s="64" t="s">
        <v>575</v>
      </c>
      <c r="C130" s="64" t="s">
        <v>449</v>
      </c>
      <c r="D130" s="64">
        <v>3</v>
      </c>
      <c r="E130" s="64">
        <v>21</v>
      </c>
      <c r="F130" s="64">
        <v>0</v>
      </c>
      <c r="G130" s="64" t="s">
        <v>389</v>
      </c>
      <c r="H130" s="64">
        <v>99</v>
      </c>
      <c r="I130" s="64">
        <v>2</v>
      </c>
      <c r="J130" s="64">
        <v>0</v>
      </c>
      <c r="K130" s="64" t="s">
        <v>347</v>
      </c>
      <c r="L130" s="64">
        <v>8</v>
      </c>
      <c r="M130" s="64">
        <v>10</v>
      </c>
      <c r="N130" s="62" t="str">
        <f t="shared" si="1"/>
        <v>BALIAGE</v>
      </c>
      <c r="Q130" s="76" t="s">
        <v>1554</v>
      </c>
      <c r="R130" s="77">
        <v>1</v>
      </c>
    </row>
    <row r="131" spans="1:18" ht="12.75">
      <c r="A131" s="63">
        <v>130</v>
      </c>
      <c r="B131" s="65" t="s">
        <v>576</v>
      </c>
      <c r="C131" s="65" t="s">
        <v>418</v>
      </c>
      <c r="D131" s="64">
        <v>39</v>
      </c>
      <c r="E131" s="64">
        <v>37</v>
      </c>
      <c r="F131" s="64">
        <v>0</v>
      </c>
      <c r="G131" s="64" t="s">
        <v>389</v>
      </c>
      <c r="H131" s="64">
        <v>27</v>
      </c>
      <c r="I131" s="64">
        <v>56</v>
      </c>
      <c r="J131" s="64">
        <v>0</v>
      </c>
      <c r="K131" s="64" t="s">
        <v>347</v>
      </c>
      <c r="L131" s="64">
        <v>3</v>
      </c>
      <c r="M131" s="64">
        <v>1</v>
      </c>
      <c r="N131" s="62">
        <f aca="true" t="shared" si="2" ref="N131:N194">+IF(C131=$N$1,B131,)</f>
        <v>0</v>
      </c>
      <c r="Q131" s="76" t="s">
        <v>1568</v>
      </c>
      <c r="R131" s="77">
        <v>1</v>
      </c>
    </row>
    <row r="132" spans="1:18" ht="12.75">
      <c r="A132" s="63">
        <v>131</v>
      </c>
      <c r="B132" s="64" t="s">
        <v>577</v>
      </c>
      <c r="C132" s="64" t="s">
        <v>449</v>
      </c>
      <c r="D132" s="64">
        <v>1</v>
      </c>
      <c r="E132" s="64">
        <v>13</v>
      </c>
      <c r="F132" s="64">
        <v>0</v>
      </c>
      <c r="G132" s="64" t="s">
        <v>423</v>
      </c>
      <c r="H132" s="64">
        <v>116</v>
      </c>
      <c r="I132" s="64">
        <v>51</v>
      </c>
      <c r="J132" s="64">
        <v>0</v>
      </c>
      <c r="K132" s="64" t="s">
        <v>347</v>
      </c>
      <c r="L132" s="64">
        <v>8</v>
      </c>
      <c r="M132" s="64">
        <v>10</v>
      </c>
      <c r="N132" s="62" t="str">
        <f t="shared" si="2"/>
        <v>BALIKPAPAN</v>
      </c>
      <c r="Q132" s="76" t="s">
        <v>1569</v>
      </c>
      <c r="R132" s="77">
        <v>1</v>
      </c>
    </row>
    <row r="133" spans="1:18" ht="12.75">
      <c r="A133" s="63">
        <v>132</v>
      </c>
      <c r="B133" s="65" t="s">
        <v>578</v>
      </c>
      <c r="C133" s="65" t="s">
        <v>516</v>
      </c>
      <c r="D133" s="64">
        <v>45</v>
      </c>
      <c r="E133" s="64">
        <v>55</v>
      </c>
      <c r="F133" s="64">
        <v>0</v>
      </c>
      <c r="G133" s="64" t="s">
        <v>423</v>
      </c>
      <c r="H133" s="64">
        <v>71</v>
      </c>
      <c r="I133" s="64">
        <v>42</v>
      </c>
      <c r="J133" s="64">
        <v>0</v>
      </c>
      <c r="K133" s="64" t="s">
        <v>395</v>
      </c>
      <c r="L133" s="64">
        <v>-4</v>
      </c>
      <c r="M133" s="64">
        <v>1</v>
      </c>
      <c r="N133" s="62">
        <f t="shared" si="2"/>
        <v>0</v>
      </c>
      <c r="Q133" s="76" t="s">
        <v>1573</v>
      </c>
      <c r="R133" s="77">
        <v>1</v>
      </c>
    </row>
    <row r="134" spans="1:18" ht="12.75">
      <c r="A134" s="63">
        <v>133</v>
      </c>
      <c r="B134" s="65" t="s">
        <v>579</v>
      </c>
      <c r="C134" s="65" t="s">
        <v>580</v>
      </c>
      <c r="D134" s="64">
        <v>39</v>
      </c>
      <c r="E134" s="64">
        <v>11</v>
      </c>
      <c r="F134" s="64">
        <v>0</v>
      </c>
      <c r="G134" s="64" t="s">
        <v>389</v>
      </c>
      <c r="H134" s="64">
        <v>76</v>
      </c>
      <c r="I134" s="64">
        <v>40</v>
      </c>
      <c r="J134" s="64">
        <v>0</v>
      </c>
      <c r="K134" s="64" t="s">
        <v>395</v>
      </c>
      <c r="L134" s="64">
        <v>-5</v>
      </c>
      <c r="M134" s="64">
        <v>1</v>
      </c>
      <c r="N134" s="62">
        <f t="shared" si="2"/>
        <v>0</v>
      </c>
      <c r="Q134" s="76" t="s">
        <v>1585</v>
      </c>
      <c r="R134" s="77">
        <v>1</v>
      </c>
    </row>
    <row r="135" spans="1:18" ht="12.75">
      <c r="A135" s="63">
        <v>134</v>
      </c>
      <c r="B135" s="64" t="s">
        <v>581</v>
      </c>
      <c r="C135" s="64" t="s">
        <v>582</v>
      </c>
      <c r="D135" s="64">
        <v>12</v>
      </c>
      <c r="E135" s="64">
        <v>38</v>
      </c>
      <c r="F135" s="64">
        <v>0</v>
      </c>
      <c r="G135" s="64" t="s">
        <v>389</v>
      </c>
      <c r="H135" s="64">
        <v>8</v>
      </c>
      <c r="I135" s="64">
        <v>2</v>
      </c>
      <c r="J135" s="64">
        <v>0</v>
      </c>
      <c r="K135" s="64" t="s">
        <v>395</v>
      </c>
      <c r="L135" s="64">
        <v>0</v>
      </c>
      <c r="M135" s="64">
        <v>1</v>
      </c>
      <c r="N135" s="62">
        <f t="shared" si="2"/>
        <v>0</v>
      </c>
      <c r="Q135" s="76" t="s">
        <v>1588</v>
      </c>
      <c r="R135" s="77">
        <v>1</v>
      </c>
    </row>
    <row r="136" spans="1:18" ht="12.75">
      <c r="A136" s="63">
        <v>135</v>
      </c>
      <c r="B136" s="64" t="s">
        <v>583</v>
      </c>
      <c r="C136" s="64" t="s">
        <v>449</v>
      </c>
      <c r="D136" s="64">
        <v>5</v>
      </c>
      <c r="E136" s="64">
        <v>35</v>
      </c>
      <c r="F136" s="64">
        <v>0</v>
      </c>
      <c r="G136" s="64" t="s">
        <v>389</v>
      </c>
      <c r="H136" s="64">
        <v>95</v>
      </c>
      <c r="I136" s="64">
        <v>20</v>
      </c>
      <c r="J136" s="64">
        <v>0</v>
      </c>
      <c r="K136" s="64" t="s">
        <v>347</v>
      </c>
      <c r="L136" s="64">
        <v>7</v>
      </c>
      <c r="M136" s="64">
        <v>10</v>
      </c>
      <c r="N136" s="62" t="str">
        <f t="shared" si="2"/>
        <v>BANDA ACEH</v>
      </c>
      <c r="Q136" s="76" t="s">
        <v>1594</v>
      </c>
      <c r="R136" s="77">
        <v>1</v>
      </c>
    </row>
    <row r="137" spans="1:18" ht="12.75">
      <c r="A137" s="63">
        <v>136</v>
      </c>
      <c r="B137" s="65" t="s">
        <v>584</v>
      </c>
      <c r="C137" s="65" t="s">
        <v>392</v>
      </c>
      <c r="D137" s="64">
        <v>27</v>
      </c>
      <c r="E137" s="64">
        <v>14</v>
      </c>
      <c r="F137" s="64">
        <v>0</v>
      </c>
      <c r="G137" s="64" t="s">
        <v>389</v>
      </c>
      <c r="H137" s="64">
        <v>56</v>
      </c>
      <c r="I137" s="64">
        <v>23</v>
      </c>
      <c r="J137" s="64">
        <v>0</v>
      </c>
      <c r="K137" s="64" t="s">
        <v>347</v>
      </c>
      <c r="L137" s="64">
        <v>3</v>
      </c>
      <c r="M137" s="64">
        <v>1</v>
      </c>
      <c r="N137" s="62">
        <f t="shared" si="2"/>
        <v>0</v>
      </c>
      <c r="Q137" s="76" t="s">
        <v>1622</v>
      </c>
      <c r="R137" s="77">
        <v>1</v>
      </c>
    </row>
    <row r="138" spans="1:18" ht="12.75">
      <c r="A138" s="63">
        <v>137</v>
      </c>
      <c r="B138" s="64" t="s">
        <v>585</v>
      </c>
      <c r="C138" s="64" t="s">
        <v>449</v>
      </c>
      <c r="D138" s="64">
        <v>5</v>
      </c>
      <c r="E138" s="64">
        <v>26</v>
      </c>
      <c r="F138" s="64">
        <v>0</v>
      </c>
      <c r="G138" s="64" t="s">
        <v>423</v>
      </c>
      <c r="H138" s="64">
        <v>105</v>
      </c>
      <c r="I138" s="64">
        <v>14</v>
      </c>
      <c r="J138" s="64">
        <v>0</v>
      </c>
      <c r="K138" s="64" t="s">
        <v>347</v>
      </c>
      <c r="L138" s="64">
        <v>7</v>
      </c>
      <c r="M138" s="64">
        <v>10</v>
      </c>
      <c r="N138" s="62" t="str">
        <f t="shared" si="2"/>
        <v>BANDAR LAMPUNG</v>
      </c>
      <c r="Q138" s="76" t="s">
        <v>1623</v>
      </c>
      <c r="R138" s="77">
        <v>1</v>
      </c>
    </row>
    <row r="139" spans="1:18" ht="12.75">
      <c r="A139" s="63">
        <v>138</v>
      </c>
      <c r="B139" s="65" t="s">
        <v>586</v>
      </c>
      <c r="C139" s="65" t="s">
        <v>392</v>
      </c>
      <c r="D139" s="64">
        <v>26</v>
      </c>
      <c r="E139" s="64">
        <v>32</v>
      </c>
      <c r="F139" s="64">
        <v>0</v>
      </c>
      <c r="G139" s="64" t="s">
        <v>389</v>
      </c>
      <c r="H139" s="64">
        <v>54</v>
      </c>
      <c r="I139" s="64">
        <v>49</v>
      </c>
      <c r="J139" s="64">
        <v>0</v>
      </c>
      <c r="K139" s="64" t="s">
        <v>347</v>
      </c>
      <c r="L139" s="64">
        <v>3</v>
      </c>
      <c r="M139" s="64">
        <v>1</v>
      </c>
      <c r="N139" s="62">
        <f t="shared" si="2"/>
        <v>0</v>
      </c>
      <c r="Q139" s="76" t="s">
        <v>1658</v>
      </c>
      <c r="R139" s="77">
        <v>1</v>
      </c>
    </row>
    <row r="140" spans="1:18" ht="12.75">
      <c r="A140" s="63">
        <v>139</v>
      </c>
      <c r="B140" s="65" t="s">
        <v>587</v>
      </c>
      <c r="C140" s="65" t="s">
        <v>418</v>
      </c>
      <c r="D140" s="64">
        <v>40</v>
      </c>
      <c r="E140" s="64">
        <v>19</v>
      </c>
      <c r="F140" s="64">
        <v>0</v>
      </c>
      <c r="G140" s="64" t="s">
        <v>389</v>
      </c>
      <c r="H140" s="64">
        <v>27</v>
      </c>
      <c r="I140" s="64">
        <v>59</v>
      </c>
      <c r="J140" s="64">
        <v>0</v>
      </c>
      <c r="K140" s="64" t="s">
        <v>347</v>
      </c>
      <c r="L140" s="64">
        <v>3</v>
      </c>
      <c r="M140" s="64">
        <v>1</v>
      </c>
      <c r="N140" s="62">
        <f t="shared" si="2"/>
        <v>0</v>
      </c>
      <c r="Q140" s="76" t="s">
        <v>1659</v>
      </c>
      <c r="R140" s="77">
        <v>1</v>
      </c>
    </row>
    <row r="141" spans="1:18" ht="12.75">
      <c r="A141" s="63">
        <v>140</v>
      </c>
      <c r="B141" s="65" t="s">
        <v>588</v>
      </c>
      <c r="C141" s="65" t="s">
        <v>449</v>
      </c>
      <c r="D141" s="64">
        <v>6</v>
      </c>
      <c r="E141" s="64">
        <v>57</v>
      </c>
      <c r="F141" s="64">
        <v>0</v>
      </c>
      <c r="G141" s="64" t="s">
        <v>423</v>
      </c>
      <c r="H141" s="64">
        <v>107</v>
      </c>
      <c r="I141" s="64">
        <v>37</v>
      </c>
      <c r="J141" s="64">
        <v>0</v>
      </c>
      <c r="K141" s="64" t="s">
        <v>347</v>
      </c>
      <c r="L141" s="64">
        <v>7</v>
      </c>
      <c r="M141" s="64">
        <v>10</v>
      </c>
      <c r="N141" s="62" t="str">
        <f t="shared" si="2"/>
        <v>BANDUNG</v>
      </c>
      <c r="Q141" s="76" t="s">
        <v>1667</v>
      </c>
      <c r="R141" s="77">
        <v>1</v>
      </c>
    </row>
    <row r="142" spans="1:18" ht="12.75">
      <c r="A142" s="63">
        <v>141</v>
      </c>
      <c r="B142" s="65" t="s">
        <v>589</v>
      </c>
      <c r="C142" s="65" t="s">
        <v>433</v>
      </c>
      <c r="D142" s="64">
        <v>12</v>
      </c>
      <c r="E142" s="64">
        <v>57</v>
      </c>
      <c r="F142" s="64">
        <v>0</v>
      </c>
      <c r="G142" s="64" t="s">
        <v>389</v>
      </c>
      <c r="H142" s="64">
        <v>77</v>
      </c>
      <c r="I142" s="64">
        <v>40</v>
      </c>
      <c r="J142" s="64">
        <v>0</v>
      </c>
      <c r="K142" s="64" t="s">
        <v>347</v>
      </c>
      <c r="L142" s="64">
        <v>5</v>
      </c>
      <c r="M142" s="64">
        <v>1</v>
      </c>
      <c r="N142" s="62">
        <f t="shared" si="2"/>
        <v>0</v>
      </c>
      <c r="Q142" s="76" t="s">
        <v>1671</v>
      </c>
      <c r="R142" s="77">
        <v>1</v>
      </c>
    </row>
    <row r="143" spans="1:18" ht="12.75">
      <c r="A143" s="63">
        <v>142</v>
      </c>
      <c r="B143" s="65" t="s">
        <v>590</v>
      </c>
      <c r="C143" s="65" t="s">
        <v>449</v>
      </c>
      <c r="D143" s="64">
        <v>1</v>
      </c>
      <c r="E143" s="64">
        <v>34</v>
      </c>
      <c r="F143" s="64">
        <v>0</v>
      </c>
      <c r="G143" s="64" t="s">
        <v>423</v>
      </c>
      <c r="H143" s="64">
        <v>123</v>
      </c>
      <c r="I143" s="64">
        <v>34</v>
      </c>
      <c r="J143" s="64">
        <v>0</v>
      </c>
      <c r="K143" s="64" t="s">
        <v>347</v>
      </c>
      <c r="L143" s="64">
        <v>8</v>
      </c>
      <c r="M143" s="64">
        <v>10</v>
      </c>
      <c r="N143" s="62" t="str">
        <f t="shared" si="2"/>
        <v>BANGGAI</v>
      </c>
      <c r="Q143" s="76" t="s">
        <v>1688</v>
      </c>
      <c r="R143" s="77">
        <v>1</v>
      </c>
    </row>
    <row r="144" spans="1:18" ht="12.75">
      <c r="A144" s="63">
        <v>143</v>
      </c>
      <c r="B144" s="64" t="s">
        <v>591</v>
      </c>
      <c r="C144" s="64" t="s">
        <v>449</v>
      </c>
      <c r="D144" s="64">
        <v>2</v>
      </c>
      <c r="E144" s="64">
        <v>0</v>
      </c>
      <c r="F144" s="64">
        <v>0</v>
      </c>
      <c r="G144" s="64" t="s">
        <v>423</v>
      </c>
      <c r="H144" s="64">
        <v>106</v>
      </c>
      <c r="I144" s="64">
        <v>0</v>
      </c>
      <c r="J144" s="64">
        <v>0</v>
      </c>
      <c r="K144" s="64" t="s">
        <v>347</v>
      </c>
      <c r="L144" s="64">
        <v>7</v>
      </c>
      <c r="M144" s="64">
        <v>10</v>
      </c>
      <c r="N144" s="62" t="str">
        <f t="shared" si="2"/>
        <v>BANGKA</v>
      </c>
      <c r="Q144" s="76" t="s">
        <v>1693</v>
      </c>
      <c r="R144" s="77">
        <v>1</v>
      </c>
    </row>
    <row r="145" spans="1:18" ht="12.75">
      <c r="A145" s="63">
        <v>144</v>
      </c>
      <c r="B145" s="65" t="s">
        <v>592</v>
      </c>
      <c r="C145" s="65" t="s">
        <v>449</v>
      </c>
      <c r="D145" s="64">
        <v>7</v>
      </c>
      <c r="E145" s="64">
        <v>3</v>
      </c>
      <c r="F145" s="64">
        <v>0</v>
      </c>
      <c r="G145" s="64" t="s">
        <v>423</v>
      </c>
      <c r="H145" s="64">
        <v>112</v>
      </c>
      <c r="I145" s="64">
        <v>46</v>
      </c>
      <c r="J145" s="64">
        <v>0</v>
      </c>
      <c r="K145" s="64" t="s">
        <v>347</v>
      </c>
      <c r="L145" s="64">
        <v>7</v>
      </c>
      <c r="M145" s="64">
        <v>10</v>
      </c>
      <c r="N145" s="62" t="str">
        <f t="shared" si="2"/>
        <v>BANGKALAN</v>
      </c>
      <c r="Q145" s="76" t="s">
        <v>1696</v>
      </c>
      <c r="R145" s="77">
        <v>1</v>
      </c>
    </row>
    <row r="146" spans="1:18" ht="12.75">
      <c r="A146" s="63">
        <v>145</v>
      </c>
      <c r="B146" s="65" t="s">
        <v>593</v>
      </c>
      <c r="C146" s="65" t="s">
        <v>449</v>
      </c>
      <c r="D146" s="64">
        <v>0</v>
      </c>
      <c r="E146" s="64">
        <v>22</v>
      </c>
      <c r="F146" s="64">
        <v>0</v>
      </c>
      <c r="G146" s="64" t="s">
        <v>389</v>
      </c>
      <c r="H146" s="64">
        <v>101</v>
      </c>
      <c r="I146" s="64">
        <v>2</v>
      </c>
      <c r="J146" s="64">
        <v>0</v>
      </c>
      <c r="K146" s="64" t="s">
        <v>347</v>
      </c>
      <c r="L146" s="64">
        <v>7</v>
      </c>
      <c r="M146" s="64">
        <v>10</v>
      </c>
      <c r="N146" s="62" t="str">
        <f t="shared" si="2"/>
        <v>BANGKINAN</v>
      </c>
      <c r="Q146" s="76" t="s">
        <v>1697</v>
      </c>
      <c r="R146" s="77">
        <v>1</v>
      </c>
    </row>
    <row r="147" spans="1:18" ht="12.75">
      <c r="A147" s="63">
        <v>146</v>
      </c>
      <c r="B147" s="64" t="s">
        <v>594</v>
      </c>
      <c r="C147" s="64" t="s">
        <v>449</v>
      </c>
      <c r="D147" s="64">
        <v>2</v>
      </c>
      <c r="E147" s="64">
        <v>7</v>
      </c>
      <c r="F147" s="64">
        <v>0</v>
      </c>
      <c r="G147" s="64" t="s">
        <v>423</v>
      </c>
      <c r="H147" s="64">
        <v>102</v>
      </c>
      <c r="I147" s="64">
        <v>25</v>
      </c>
      <c r="J147" s="64">
        <v>0</v>
      </c>
      <c r="K147" s="64" t="s">
        <v>347</v>
      </c>
      <c r="L147" s="64">
        <v>7</v>
      </c>
      <c r="M147" s="64">
        <v>10</v>
      </c>
      <c r="N147" s="62" t="str">
        <f t="shared" si="2"/>
        <v>BANGKO</v>
      </c>
      <c r="Q147" s="76" t="s">
        <v>1701</v>
      </c>
      <c r="R147" s="77">
        <v>1</v>
      </c>
    </row>
    <row r="148" spans="1:18" ht="12.75">
      <c r="A148" s="63">
        <v>147</v>
      </c>
      <c r="B148" s="64" t="s">
        <v>595</v>
      </c>
      <c r="C148" s="64" t="s">
        <v>596</v>
      </c>
      <c r="D148" s="64">
        <v>13</v>
      </c>
      <c r="E148" s="64">
        <v>55</v>
      </c>
      <c r="F148" s="64">
        <v>0</v>
      </c>
      <c r="G148" s="64" t="s">
        <v>389</v>
      </c>
      <c r="H148" s="64">
        <v>100</v>
      </c>
      <c r="I148" s="64">
        <v>37</v>
      </c>
      <c r="J148" s="64">
        <v>0</v>
      </c>
      <c r="K148" s="64" t="s">
        <v>347</v>
      </c>
      <c r="L148" s="64">
        <v>7</v>
      </c>
      <c r="M148" s="64">
        <v>1</v>
      </c>
      <c r="N148" s="62">
        <f t="shared" si="2"/>
        <v>0</v>
      </c>
      <c r="Q148" s="76" t="s">
        <v>1705</v>
      </c>
      <c r="R148" s="77">
        <v>1</v>
      </c>
    </row>
    <row r="149" spans="1:18" ht="12.75">
      <c r="A149" s="63">
        <v>148</v>
      </c>
      <c r="B149" s="64" t="s">
        <v>597</v>
      </c>
      <c r="C149" s="64" t="s">
        <v>560</v>
      </c>
      <c r="D149" s="64">
        <v>44</v>
      </c>
      <c r="E149" s="64">
        <v>48</v>
      </c>
      <c r="F149" s="64">
        <v>0</v>
      </c>
      <c r="G149" s="64" t="s">
        <v>389</v>
      </c>
      <c r="H149" s="64">
        <v>68</v>
      </c>
      <c r="I149" s="64">
        <v>50</v>
      </c>
      <c r="J149" s="64">
        <v>0</v>
      </c>
      <c r="K149" s="64" t="s">
        <v>395</v>
      </c>
      <c r="L149" s="64">
        <v>-5</v>
      </c>
      <c r="M149" s="64">
        <v>1</v>
      </c>
      <c r="N149" s="62">
        <f t="shared" si="2"/>
        <v>0</v>
      </c>
      <c r="Q149" s="76" t="s">
        <v>1710</v>
      </c>
      <c r="R149" s="77">
        <v>1</v>
      </c>
    </row>
    <row r="150" spans="1:18" ht="12.75">
      <c r="A150" s="63">
        <v>149</v>
      </c>
      <c r="B150" s="64" t="s">
        <v>598</v>
      </c>
      <c r="C150" s="64" t="s">
        <v>599</v>
      </c>
      <c r="D150" s="64">
        <v>4</v>
      </c>
      <c r="E150" s="64">
        <v>24</v>
      </c>
      <c r="F150" s="64">
        <v>0</v>
      </c>
      <c r="G150" s="64" t="s">
        <v>389</v>
      </c>
      <c r="H150" s="64">
        <v>18</v>
      </c>
      <c r="I150" s="64">
        <v>31</v>
      </c>
      <c r="J150" s="64">
        <v>0</v>
      </c>
      <c r="K150" s="64" t="s">
        <v>347</v>
      </c>
      <c r="L150" s="64">
        <v>1</v>
      </c>
      <c r="M150" s="64">
        <v>1</v>
      </c>
      <c r="N150" s="62">
        <f t="shared" si="2"/>
        <v>0</v>
      </c>
      <c r="Q150" s="76" t="s">
        <v>1714</v>
      </c>
      <c r="R150" s="77">
        <v>1</v>
      </c>
    </row>
    <row r="151" spans="1:18" ht="12.75">
      <c r="A151" s="63">
        <v>150</v>
      </c>
      <c r="B151" s="64" t="s">
        <v>600</v>
      </c>
      <c r="C151" s="64" t="s">
        <v>449</v>
      </c>
      <c r="D151" s="64">
        <v>7</v>
      </c>
      <c r="E151" s="64">
        <v>23</v>
      </c>
      <c r="F151" s="64">
        <v>0</v>
      </c>
      <c r="G151" s="64" t="s">
        <v>423</v>
      </c>
      <c r="H151" s="64">
        <v>108</v>
      </c>
      <c r="I151" s="64">
        <v>32</v>
      </c>
      <c r="J151" s="64">
        <v>0</v>
      </c>
      <c r="K151" s="64" t="s">
        <v>347</v>
      </c>
      <c r="L151" s="64">
        <v>7</v>
      </c>
      <c r="M151" s="64">
        <v>10</v>
      </c>
      <c r="N151" s="62" t="str">
        <f t="shared" si="2"/>
        <v>BANJAR</v>
      </c>
      <c r="Q151" s="76" t="s">
        <v>1715</v>
      </c>
      <c r="R151" s="77">
        <v>1</v>
      </c>
    </row>
    <row r="152" spans="1:18" ht="12.75">
      <c r="A152" s="63">
        <v>151</v>
      </c>
      <c r="B152" s="64" t="s">
        <v>601</v>
      </c>
      <c r="C152" s="64" t="s">
        <v>449</v>
      </c>
      <c r="D152" s="64">
        <v>3</v>
      </c>
      <c r="E152" s="64">
        <v>22</v>
      </c>
      <c r="F152" s="64">
        <v>0</v>
      </c>
      <c r="G152" s="64" t="s">
        <v>423</v>
      </c>
      <c r="H152" s="64">
        <v>114</v>
      </c>
      <c r="I152" s="64">
        <v>40</v>
      </c>
      <c r="J152" s="64">
        <v>0</v>
      </c>
      <c r="K152" s="64" t="s">
        <v>347</v>
      </c>
      <c r="L152" s="64">
        <v>8</v>
      </c>
      <c r="M152" s="64">
        <v>10</v>
      </c>
      <c r="N152" s="62" t="str">
        <f t="shared" si="2"/>
        <v>BANJARMASIN</v>
      </c>
      <c r="Q152" s="76" t="s">
        <v>1723</v>
      </c>
      <c r="R152" s="77">
        <v>1</v>
      </c>
    </row>
    <row r="153" spans="1:18" ht="12.75">
      <c r="A153" s="63">
        <v>152</v>
      </c>
      <c r="B153" s="65" t="s">
        <v>602</v>
      </c>
      <c r="C153" s="65" t="s">
        <v>449</v>
      </c>
      <c r="D153" s="64">
        <v>7</v>
      </c>
      <c r="E153" s="64">
        <v>26</v>
      </c>
      <c r="F153" s="64">
        <v>0</v>
      </c>
      <c r="G153" s="64" t="s">
        <v>423</v>
      </c>
      <c r="H153" s="64">
        <v>109</v>
      </c>
      <c r="I153" s="64">
        <v>40</v>
      </c>
      <c r="J153" s="64">
        <v>0</v>
      </c>
      <c r="K153" s="64" t="s">
        <v>347</v>
      </c>
      <c r="L153" s="64">
        <v>7</v>
      </c>
      <c r="M153" s="64">
        <v>10</v>
      </c>
      <c r="N153" s="62" t="str">
        <f t="shared" si="2"/>
        <v>BANJARNEGARA</v>
      </c>
      <c r="Q153" s="76" t="s">
        <v>1728</v>
      </c>
      <c r="R153" s="77">
        <v>1</v>
      </c>
    </row>
    <row r="154" spans="1:18" ht="12.75">
      <c r="A154" s="63">
        <v>153</v>
      </c>
      <c r="B154" s="65" t="s">
        <v>603</v>
      </c>
      <c r="C154" s="65" t="s">
        <v>604</v>
      </c>
      <c r="D154" s="64">
        <v>13</v>
      </c>
      <c r="E154" s="64">
        <v>20</v>
      </c>
      <c r="F154" s="64">
        <v>0</v>
      </c>
      <c r="G154" s="64" t="s">
        <v>389</v>
      </c>
      <c r="H154" s="64">
        <v>16</v>
      </c>
      <c r="I154" s="64">
        <v>39</v>
      </c>
      <c r="J154" s="64">
        <v>0</v>
      </c>
      <c r="K154" s="64" t="s">
        <v>395</v>
      </c>
      <c r="L154" s="64">
        <v>0</v>
      </c>
      <c r="M154" s="64">
        <v>1</v>
      </c>
      <c r="N154" s="62">
        <f t="shared" si="2"/>
        <v>0</v>
      </c>
      <c r="Q154" s="76" t="s">
        <v>1732</v>
      </c>
      <c r="R154" s="77">
        <v>1</v>
      </c>
    </row>
    <row r="155" spans="1:18" ht="12.75">
      <c r="A155" s="63">
        <v>154</v>
      </c>
      <c r="B155" s="64" t="s">
        <v>605</v>
      </c>
      <c r="C155" s="64" t="s">
        <v>449</v>
      </c>
      <c r="D155" s="64">
        <v>6</v>
      </c>
      <c r="E155" s="64">
        <v>3</v>
      </c>
      <c r="F155" s="64">
        <v>0</v>
      </c>
      <c r="G155" s="64" t="s">
        <v>423</v>
      </c>
      <c r="H155" s="64">
        <v>106</v>
      </c>
      <c r="I155" s="64">
        <v>8</v>
      </c>
      <c r="J155" s="64">
        <v>0</v>
      </c>
      <c r="K155" s="64" t="s">
        <v>347</v>
      </c>
      <c r="L155" s="64">
        <v>7</v>
      </c>
      <c r="M155" s="64">
        <v>10</v>
      </c>
      <c r="N155" s="62" t="str">
        <f t="shared" si="2"/>
        <v>BANTEN</v>
      </c>
      <c r="Q155" s="76" t="s">
        <v>1736</v>
      </c>
      <c r="R155" s="77">
        <v>1</v>
      </c>
    </row>
    <row r="156" spans="1:18" ht="12.75">
      <c r="A156" s="63">
        <v>155</v>
      </c>
      <c r="B156" s="64" t="s">
        <v>606</v>
      </c>
      <c r="C156" s="64" t="s">
        <v>449</v>
      </c>
      <c r="D156" s="64">
        <v>7</v>
      </c>
      <c r="E156" s="64">
        <v>56</v>
      </c>
      <c r="F156" s="64">
        <v>0</v>
      </c>
      <c r="G156" s="64" t="s">
        <v>423</v>
      </c>
      <c r="H156" s="64">
        <v>110</v>
      </c>
      <c r="I156" s="64">
        <v>20</v>
      </c>
      <c r="J156" s="64">
        <v>0</v>
      </c>
      <c r="K156" s="64" t="s">
        <v>347</v>
      </c>
      <c r="L156" s="64">
        <v>7</v>
      </c>
      <c r="M156" s="64">
        <v>10</v>
      </c>
      <c r="N156" s="62" t="str">
        <f t="shared" si="2"/>
        <v>BANTUL</v>
      </c>
      <c r="Q156" s="76" t="s">
        <v>1743</v>
      </c>
      <c r="R156" s="77">
        <v>1</v>
      </c>
    </row>
    <row r="157" spans="1:18" ht="12.75">
      <c r="A157" s="63">
        <v>156</v>
      </c>
      <c r="B157" s="65" t="s">
        <v>607</v>
      </c>
      <c r="C157" s="65" t="s">
        <v>449</v>
      </c>
      <c r="D157" s="64">
        <v>7</v>
      </c>
      <c r="E157" s="64">
        <v>25</v>
      </c>
      <c r="F157" s="64">
        <v>0</v>
      </c>
      <c r="G157" s="64" t="s">
        <v>423</v>
      </c>
      <c r="H157" s="64">
        <v>114</v>
      </c>
      <c r="I157" s="64">
        <v>23</v>
      </c>
      <c r="J157" s="64">
        <v>0</v>
      </c>
      <c r="K157" s="64" t="s">
        <v>347</v>
      </c>
      <c r="L157" s="64">
        <v>7</v>
      </c>
      <c r="M157" s="64">
        <v>10</v>
      </c>
      <c r="N157" s="62" t="str">
        <f t="shared" si="2"/>
        <v>BANYUMAS</v>
      </c>
      <c r="Q157" s="76" t="s">
        <v>1750</v>
      </c>
      <c r="R157" s="77">
        <v>1</v>
      </c>
    </row>
    <row r="158" spans="1:18" ht="12.75">
      <c r="A158" s="63">
        <v>157</v>
      </c>
      <c r="B158" s="64" t="s">
        <v>608</v>
      </c>
      <c r="C158" s="64" t="s">
        <v>449</v>
      </c>
      <c r="D158" s="64">
        <v>8</v>
      </c>
      <c r="E158" s="64">
        <v>13</v>
      </c>
      <c r="F158" s="64">
        <v>0</v>
      </c>
      <c r="G158" s="64" t="s">
        <v>423</v>
      </c>
      <c r="H158" s="64">
        <v>114</v>
      </c>
      <c r="I158" s="64">
        <v>23</v>
      </c>
      <c r="J158" s="64">
        <v>0</v>
      </c>
      <c r="K158" s="64" t="s">
        <v>347</v>
      </c>
      <c r="L158" s="64">
        <v>7</v>
      </c>
      <c r="M158" s="64">
        <v>10</v>
      </c>
      <c r="N158" s="62" t="str">
        <f t="shared" si="2"/>
        <v>BANYUWANGI</v>
      </c>
      <c r="Q158" s="76" t="s">
        <v>1758</v>
      </c>
      <c r="R158" s="77">
        <v>1</v>
      </c>
    </row>
    <row r="159" spans="1:18" ht="12.75">
      <c r="A159" s="63">
        <v>158</v>
      </c>
      <c r="B159" s="64" t="s">
        <v>609</v>
      </c>
      <c r="C159" s="64" t="s">
        <v>560</v>
      </c>
      <c r="D159" s="64">
        <v>44</v>
      </c>
      <c r="E159" s="64">
        <v>27</v>
      </c>
      <c r="F159" s="64">
        <v>0</v>
      </c>
      <c r="G159" s="64" t="s">
        <v>389</v>
      </c>
      <c r="H159" s="64">
        <v>68</v>
      </c>
      <c r="I159" s="64">
        <v>22</v>
      </c>
      <c r="J159" s="64">
        <v>0</v>
      </c>
      <c r="K159" s="64" t="s">
        <v>395</v>
      </c>
      <c r="L159" s="64">
        <v>-5</v>
      </c>
      <c r="M159" s="64">
        <v>1</v>
      </c>
      <c r="N159" s="62">
        <f t="shared" si="2"/>
        <v>0</v>
      </c>
      <c r="Q159" s="76" t="s">
        <v>1762</v>
      </c>
      <c r="R159" s="77">
        <v>1</v>
      </c>
    </row>
    <row r="160" spans="1:18" ht="12.75">
      <c r="A160" s="63">
        <v>159</v>
      </c>
      <c r="B160" s="64" t="s">
        <v>610</v>
      </c>
      <c r="C160" s="64" t="s">
        <v>449</v>
      </c>
      <c r="D160" s="64">
        <v>2</v>
      </c>
      <c r="E160" s="64">
        <v>32</v>
      </c>
      <c r="F160" s="64">
        <v>0</v>
      </c>
      <c r="G160" s="64" t="s">
        <v>423</v>
      </c>
      <c r="H160" s="64">
        <v>115</v>
      </c>
      <c r="I160" s="64">
        <v>22</v>
      </c>
      <c r="J160" s="64">
        <v>0</v>
      </c>
      <c r="K160" s="64" t="s">
        <v>347</v>
      </c>
      <c r="L160" s="64">
        <v>8</v>
      </c>
      <c r="M160" s="64">
        <v>10</v>
      </c>
      <c r="N160" s="62" t="str">
        <f t="shared" si="2"/>
        <v>BARABAI</v>
      </c>
      <c r="Q160" s="76" t="s">
        <v>1773</v>
      </c>
      <c r="R160" s="77">
        <v>1</v>
      </c>
    </row>
    <row r="161" spans="1:18" ht="12.75">
      <c r="A161" s="63">
        <v>160</v>
      </c>
      <c r="B161" s="65" t="s">
        <v>611</v>
      </c>
      <c r="C161" s="65" t="s">
        <v>472</v>
      </c>
      <c r="D161" s="64">
        <v>41</v>
      </c>
      <c r="E161" s="64">
        <v>18</v>
      </c>
      <c r="F161" s="64">
        <v>0</v>
      </c>
      <c r="G161" s="64" t="s">
        <v>389</v>
      </c>
      <c r="H161" s="64">
        <v>2</v>
      </c>
      <c r="I161" s="64">
        <v>6</v>
      </c>
      <c r="J161" s="64">
        <v>0</v>
      </c>
      <c r="K161" s="64" t="s">
        <v>347</v>
      </c>
      <c r="L161" s="64">
        <v>1</v>
      </c>
      <c r="M161" s="64">
        <v>1</v>
      </c>
      <c r="N161" s="62">
        <f t="shared" si="2"/>
        <v>0</v>
      </c>
      <c r="Q161" s="76" t="s">
        <v>1784</v>
      </c>
      <c r="R161" s="77">
        <v>1</v>
      </c>
    </row>
    <row r="162" spans="1:18" ht="12.75">
      <c r="A162" s="63">
        <v>161</v>
      </c>
      <c r="B162" s="65" t="s">
        <v>611</v>
      </c>
      <c r="C162" s="65" t="s">
        <v>612</v>
      </c>
      <c r="D162" s="64">
        <v>10</v>
      </c>
      <c r="E162" s="64">
        <v>7</v>
      </c>
      <c r="F162" s="64">
        <v>0</v>
      </c>
      <c r="G162" s="64" t="s">
        <v>389</v>
      </c>
      <c r="H162" s="64">
        <v>64</v>
      </c>
      <c r="I162" s="64">
        <v>41</v>
      </c>
      <c r="J162" s="64">
        <v>0</v>
      </c>
      <c r="K162" s="64" t="s">
        <v>395</v>
      </c>
      <c r="L162" s="64">
        <v>-4</v>
      </c>
      <c r="M162" s="64">
        <v>1</v>
      </c>
      <c r="N162" s="62">
        <f t="shared" si="2"/>
        <v>0</v>
      </c>
      <c r="Q162" s="76" t="s">
        <v>1787</v>
      </c>
      <c r="R162" s="77">
        <v>1</v>
      </c>
    </row>
    <row r="163" spans="1:18" ht="12.75">
      <c r="A163" s="63">
        <v>162</v>
      </c>
      <c r="B163" s="64" t="s">
        <v>613</v>
      </c>
      <c r="C163" s="64" t="s">
        <v>614</v>
      </c>
      <c r="D163" s="64">
        <v>69</v>
      </c>
      <c r="E163" s="64">
        <v>3</v>
      </c>
      <c r="F163" s="64">
        <v>0</v>
      </c>
      <c r="G163" s="64" t="s">
        <v>389</v>
      </c>
      <c r="H163" s="64">
        <v>18</v>
      </c>
      <c r="I163" s="64">
        <v>32</v>
      </c>
      <c r="J163" s="64">
        <v>0</v>
      </c>
      <c r="K163" s="64" t="s">
        <v>347</v>
      </c>
      <c r="L163" s="64">
        <v>1</v>
      </c>
      <c r="M163" s="64">
        <v>1</v>
      </c>
      <c r="N163" s="62">
        <f t="shared" si="2"/>
        <v>0</v>
      </c>
      <c r="Q163" s="76" t="s">
        <v>1788</v>
      </c>
      <c r="R163" s="77">
        <v>1</v>
      </c>
    </row>
    <row r="164" spans="1:18" ht="12.75">
      <c r="A164" s="63">
        <v>163</v>
      </c>
      <c r="B164" s="64" t="s">
        <v>615</v>
      </c>
      <c r="C164" s="64" t="s">
        <v>468</v>
      </c>
      <c r="D164" s="64">
        <v>41</v>
      </c>
      <c r="E164" s="64">
        <v>8</v>
      </c>
      <c r="F164" s="64">
        <v>0</v>
      </c>
      <c r="G164" s="64" t="s">
        <v>389</v>
      </c>
      <c r="H164" s="64">
        <v>16</v>
      </c>
      <c r="I164" s="64">
        <v>47</v>
      </c>
      <c r="J164" s="64">
        <v>0</v>
      </c>
      <c r="K164" s="64" t="s">
        <v>347</v>
      </c>
      <c r="L164" s="64">
        <v>1</v>
      </c>
      <c r="M164" s="64">
        <v>1</v>
      </c>
      <c r="N164" s="62">
        <f t="shared" si="2"/>
        <v>0</v>
      </c>
      <c r="Q164" s="76" t="s">
        <v>1792</v>
      </c>
      <c r="R164" s="77">
        <v>1</v>
      </c>
    </row>
    <row r="165" spans="1:18" ht="12.75">
      <c r="A165" s="63">
        <v>164</v>
      </c>
      <c r="B165" s="65" t="s">
        <v>616</v>
      </c>
      <c r="C165" s="65" t="s">
        <v>612</v>
      </c>
      <c r="D165" s="64">
        <v>10</v>
      </c>
      <c r="E165" s="64">
        <v>3</v>
      </c>
      <c r="F165" s="64">
        <v>0</v>
      </c>
      <c r="G165" s="64" t="s">
        <v>389</v>
      </c>
      <c r="H165" s="64">
        <v>69</v>
      </c>
      <c r="I165" s="64">
        <v>21</v>
      </c>
      <c r="J165" s="64">
        <v>0</v>
      </c>
      <c r="K165" s="64" t="s">
        <v>395</v>
      </c>
      <c r="L165" s="64">
        <v>-4</v>
      </c>
      <c r="M165" s="64">
        <v>1</v>
      </c>
      <c r="N165" s="62">
        <f t="shared" si="2"/>
        <v>0</v>
      </c>
      <c r="Q165" s="76" t="s">
        <v>1794</v>
      </c>
      <c r="R165" s="77">
        <v>1</v>
      </c>
    </row>
    <row r="166" spans="1:18" ht="12.75">
      <c r="A166" s="63">
        <v>165</v>
      </c>
      <c r="B166" s="64" t="s">
        <v>617</v>
      </c>
      <c r="C166" s="64" t="s">
        <v>416</v>
      </c>
      <c r="D166" s="64">
        <v>71</v>
      </c>
      <c r="E166" s="64">
        <v>17</v>
      </c>
      <c r="F166" s="64">
        <v>0</v>
      </c>
      <c r="G166" s="64" t="s">
        <v>389</v>
      </c>
      <c r="H166" s="64">
        <v>156</v>
      </c>
      <c r="I166" s="64">
        <v>46</v>
      </c>
      <c r="J166" s="64">
        <v>0</v>
      </c>
      <c r="K166" s="64" t="s">
        <v>395</v>
      </c>
      <c r="L166" s="64">
        <v>-9</v>
      </c>
      <c r="M166" s="64">
        <v>1</v>
      </c>
      <c r="N166" s="62">
        <f t="shared" si="2"/>
        <v>0</v>
      </c>
      <c r="Q166" s="76" t="s">
        <v>1795</v>
      </c>
      <c r="R166" s="77">
        <v>1</v>
      </c>
    </row>
    <row r="167" spans="1:18" ht="12.75">
      <c r="A167" s="63">
        <v>166</v>
      </c>
      <c r="B167" s="65" t="s">
        <v>618</v>
      </c>
      <c r="C167" s="65" t="s">
        <v>491</v>
      </c>
      <c r="D167" s="64">
        <v>36</v>
      </c>
      <c r="E167" s="64">
        <v>46</v>
      </c>
      <c r="F167" s="64">
        <v>0</v>
      </c>
      <c r="G167" s="64" t="s">
        <v>389</v>
      </c>
      <c r="H167" s="64">
        <v>96</v>
      </c>
      <c r="I167" s="64">
        <v>1</v>
      </c>
      <c r="J167" s="64">
        <v>0</v>
      </c>
      <c r="K167" s="64" t="s">
        <v>395</v>
      </c>
      <c r="L167" s="64">
        <v>-6</v>
      </c>
      <c r="M167" s="64">
        <v>1</v>
      </c>
      <c r="N167" s="62">
        <f t="shared" si="2"/>
        <v>0</v>
      </c>
      <c r="Q167" s="76" t="s">
        <v>1823</v>
      </c>
      <c r="R167" s="77">
        <v>1</v>
      </c>
    </row>
    <row r="168" spans="1:18" ht="12.75">
      <c r="A168" s="63">
        <v>167</v>
      </c>
      <c r="B168" s="64" t="s">
        <v>619</v>
      </c>
      <c r="C168" s="64" t="s">
        <v>399</v>
      </c>
      <c r="D168" s="64">
        <v>18</v>
      </c>
      <c r="E168" s="64">
        <v>12</v>
      </c>
      <c r="F168" s="64">
        <v>0</v>
      </c>
      <c r="G168" s="64" t="s">
        <v>389</v>
      </c>
      <c r="H168" s="64">
        <v>42</v>
      </c>
      <c r="I168" s="64">
        <v>48</v>
      </c>
      <c r="J168" s="64">
        <v>0</v>
      </c>
      <c r="K168" s="64" t="s">
        <v>347</v>
      </c>
      <c r="L168" s="64">
        <v>3</v>
      </c>
      <c r="M168" s="64">
        <v>1</v>
      </c>
      <c r="N168" s="62">
        <f t="shared" si="2"/>
        <v>0</v>
      </c>
      <c r="Q168" s="76" t="s">
        <v>1846</v>
      </c>
      <c r="R168" s="77">
        <v>1</v>
      </c>
    </row>
    <row r="169" spans="1:18" ht="12.75">
      <c r="A169" s="63">
        <v>168</v>
      </c>
      <c r="B169" s="64" t="s">
        <v>620</v>
      </c>
      <c r="C169" s="64" t="s">
        <v>621</v>
      </c>
      <c r="D169" s="64">
        <v>47</v>
      </c>
      <c r="E169" s="64">
        <v>35</v>
      </c>
      <c r="F169" s="64">
        <v>0</v>
      </c>
      <c r="G169" s="64" t="s">
        <v>389</v>
      </c>
      <c r="H169" s="64">
        <v>7</v>
      </c>
      <c r="I169" s="64">
        <v>32</v>
      </c>
      <c r="J169" s="64">
        <v>0</v>
      </c>
      <c r="K169" s="64" t="s">
        <v>347</v>
      </c>
      <c r="L169" s="64">
        <v>1</v>
      </c>
      <c r="M169" s="64">
        <v>1</v>
      </c>
      <c r="N169" s="62">
        <f t="shared" si="2"/>
        <v>0</v>
      </c>
      <c r="Q169" s="76" t="s">
        <v>1859</v>
      </c>
      <c r="R169" s="77">
        <v>1</v>
      </c>
    </row>
    <row r="170" spans="1:18" ht="12.75">
      <c r="A170" s="63">
        <v>169</v>
      </c>
      <c r="B170" s="64" t="s">
        <v>622</v>
      </c>
      <c r="C170" s="64" t="s">
        <v>503</v>
      </c>
      <c r="D170" s="64">
        <v>30</v>
      </c>
      <c r="E170" s="64">
        <v>30</v>
      </c>
      <c r="F170" s="64">
        <v>0</v>
      </c>
      <c r="G170" s="64" t="s">
        <v>389</v>
      </c>
      <c r="H170" s="64">
        <v>47</v>
      </c>
      <c r="I170" s="64">
        <v>50</v>
      </c>
      <c r="J170" s="64">
        <v>0</v>
      </c>
      <c r="K170" s="64" t="s">
        <v>347</v>
      </c>
      <c r="L170" s="64">
        <v>3</v>
      </c>
      <c r="M170" s="64">
        <v>1</v>
      </c>
      <c r="N170" s="62">
        <f t="shared" si="2"/>
        <v>0</v>
      </c>
      <c r="Q170" s="76" t="s">
        <v>1860</v>
      </c>
      <c r="R170" s="77">
        <v>1</v>
      </c>
    </row>
    <row r="171" spans="1:18" ht="12.75">
      <c r="A171" s="63">
        <v>170</v>
      </c>
      <c r="B171" s="64" t="s">
        <v>623</v>
      </c>
      <c r="C171" s="64" t="s">
        <v>624</v>
      </c>
      <c r="D171" s="64">
        <v>42</v>
      </c>
      <c r="E171" s="64">
        <v>33</v>
      </c>
      <c r="F171" s="64">
        <v>0</v>
      </c>
      <c r="G171" s="64" t="s">
        <v>389</v>
      </c>
      <c r="H171" s="64">
        <v>9</v>
      </c>
      <c r="I171" s="64">
        <v>29</v>
      </c>
      <c r="J171" s="64">
        <v>0</v>
      </c>
      <c r="K171" s="64" t="s">
        <v>347</v>
      </c>
      <c r="L171" s="64">
        <v>1</v>
      </c>
      <c r="M171" s="64">
        <v>1</v>
      </c>
      <c r="N171" s="62">
        <f t="shared" si="2"/>
        <v>0</v>
      </c>
      <c r="Q171" s="76" t="s">
        <v>1861</v>
      </c>
      <c r="R171" s="77">
        <v>1</v>
      </c>
    </row>
    <row r="172" spans="1:18" ht="12.75">
      <c r="A172" s="63">
        <v>171</v>
      </c>
      <c r="B172" s="64" t="s">
        <v>625</v>
      </c>
      <c r="C172" s="64" t="s">
        <v>626</v>
      </c>
      <c r="D172" s="64">
        <v>1</v>
      </c>
      <c r="E172" s="64">
        <v>54</v>
      </c>
      <c r="F172" s="64">
        <v>0</v>
      </c>
      <c r="G172" s="64" t="s">
        <v>389</v>
      </c>
      <c r="H172" s="64">
        <v>9</v>
      </c>
      <c r="I172" s="64">
        <v>48</v>
      </c>
      <c r="J172" s="64">
        <v>0</v>
      </c>
      <c r="K172" s="64" t="s">
        <v>347</v>
      </c>
      <c r="L172" s="64">
        <v>1</v>
      </c>
      <c r="M172" s="64">
        <v>1</v>
      </c>
      <c r="N172" s="62">
        <f t="shared" si="2"/>
        <v>0</v>
      </c>
      <c r="Q172" s="76" t="s">
        <v>1862</v>
      </c>
      <c r="R172" s="77">
        <v>1</v>
      </c>
    </row>
    <row r="173" spans="1:18" ht="12.75">
      <c r="A173" s="63">
        <v>172</v>
      </c>
      <c r="B173" s="64" t="s">
        <v>627</v>
      </c>
      <c r="C173" s="64" t="s">
        <v>449</v>
      </c>
      <c r="D173" s="64">
        <v>6</v>
      </c>
      <c r="E173" s="64">
        <v>56</v>
      </c>
      <c r="F173" s="64">
        <v>0</v>
      </c>
      <c r="G173" s="64" t="s">
        <v>423</v>
      </c>
      <c r="H173" s="64">
        <v>109</v>
      </c>
      <c r="I173" s="64">
        <v>43</v>
      </c>
      <c r="J173" s="64">
        <v>0</v>
      </c>
      <c r="K173" s="64" t="s">
        <v>347</v>
      </c>
      <c r="L173" s="64">
        <v>7</v>
      </c>
      <c r="M173" s="64">
        <v>10</v>
      </c>
      <c r="N173" s="62" t="str">
        <f t="shared" si="2"/>
        <v>BATANG</v>
      </c>
      <c r="Q173" s="76" t="s">
        <v>1863</v>
      </c>
      <c r="R173" s="77">
        <v>1</v>
      </c>
    </row>
    <row r="174" spans="1:18" ht="12.75">
      <c r="A174" s="63">
        <v>173</v>
      </c>
      <c r="B174" s="64" t="s">
        <v>628</v>
      </c>
      <c r="C174" s="64" t="s">
        <v>629</v>
      </c>
      <c r="D174" s="64">
        <v>35</v>
      </c>
      <c r="E174" s="64">
        <v>44</v>
      </c>
      <c r="F174" s="64">
        <v>0</v>
      </c>
      <c r="G174" s="64" t="s">
        <v>389</v>
      </c>
      <c r="H174" s="64">
        <v>91</v>
      </c>
      <c r="I174" s="64">
        <v>38</v>
      </c>
      <c r="J174" s="64">
        <v>0</v>
      </c>
      <c r="K174" s="64" t="s">
        <v>395</v>
      </c>
      <c r="L174" s="64">
        <v>-6</v>
      </c>
      <c r="M174" s="64">
        <v>1</v>
      </c>
      <c r="N174" s="62">
        <f t="shared" si="2"/>
        <v>0</v>
      </c>
      <c r="Q174" s="76" t="s">
        <v>1865</v>
      </c>
      <c r="R174" s="77">
        <v>1</v>
      </c>
    </row>
    <row r="175" spans="1:18" ht="12.75">
      <c r="A175" s="63">
        <v>174</v>
      </c>
      <c r="B175" s="64" t="s">
        <v>630</v>
      </c>
      <c r="C175" s="64" t="s">
        <v>480</v>
      </c>
      <c r="D175" s="64">
        <v>42</v>
      </c>
      <c r="E175" s="64">
        <v>19</v>
      </c>
      <c r="F175" s="64">
        <v>0</v>
      </c>
      <c r="G175" s="64" t="s">
        <v>389</v>
      </c>
      <c r="H175" s="64">
        <v>85</v>
      </c>
      <c r="I175" s="64">
        <v>15</v>
      </c>
      <c r="J175" s="64">
        <v>0</v>
      </c>
      <c r="K175" s="64" t="s">
        <v>395</v>
      </c>
      <c r="L175" s="64">
        <v>-5</v>
      </c>
      <c r="M175" s="64">
        <v>1</v>
      </c>
      <c r="N175" s="62">
        <f t="shared" si="2"/>
        <v>0</v>
      </c>
      <c r="Q175" s="76" t="s">
        <v>1882</v>
      </c>
      <c r="R175" s="77">
        <v>1</v>
      </c>
    </row>
    <row r="176" spans="1:18" ht="12.75">
      <c r="A176" s="63">
        <v>175</v>
      </c>
      <c r="B176" s="64" t="s">
        <v>631</v>
      </c>
      <c r="C176" s="64" t="s">
        <v>449</v>
      </c>
      <c r="D176" s="64">
        <v>4</v>
      </c>
      <c r="E176" s="64">
        <v>7</v>
      </c>
      <c r="F176" s="64">
        <v>0</v>
      </c>
      <c r="G176" s="64" t="s">
        <v>423</v>
      </c>
      <c r="H176" s="64">
        <v>104</v>
      </c>
      <c r="I176" s="64">
        <v>12</v>
      </c>
      <c r="J176" s="64">
        <v>0</v>
      </c>
      <c r="K176" s="64" t="s">
        <v>347</v>
      </c>
      <c r="L176" s="64">
        <v>7</v>
      </c>
      <c r="M176" s="64">
        <v>10</v>
      </c>
      <c r="N176" s="62" t="str">
        <f t="shared" si="2"/>
        <v>BATURAJA</v>
      </c>
      <c r="Q176" s="76" t="s">
        <v>1909</v>
      </c>
      <c r="R176" s="77">
        <v>1</v>
      </c>
    </row>
    <row r="177" spans="1:18" ht="12.75">
      <c r="A177" s="63">
        <v>176</v>
      </c>
      <c r="B177" s="65" t="s">
        <v>632</v>
      </c>
      <c r="C177" s="65" t="s">
        <v>449</v>
      </c>
      <c r="D177" s="64">
        <v>0</v>
      </c>
      <c r="E177" s="64">
        <v>27</v>
      </c>
      <c r="F177" s="64">
        <v>0</v>
      </c>
      <c r="G177" s="64" t="s">
        <v>423</v>
      </c>
      <c r="H177" s="64">
        <v>100</v>
      </c>
      <c r="I177" s="64">
        <v>34</v>
      </c>
      <c r="J177" s="64">
        <v>0</v>
      </c>
      <c r="K177" s="64" t="s">
        <v>347</v>
      </c>
      <c r="L177" s="64">
        <v>7</v>
      </c>
      <c r="M177" s="64">
        <v>10</v>
      </c>
      <c r="N177" s="62" t="str">
        <f t="shared" si="2"/>
        <v>BATUSANGKAR</v>
      </c>
      <c r="Q177" s="76" t="s">
        <v>1910</v>
      </c>
      <c r="R177" s="77">
        <v>1</v>
      </c>
    </row>
    <row r="178" spans="1:18" ht="12.75">
      <c r="A178" s="63">
        <v>177</v>
      </c>
      <c r="B178" s="64" t="s">
        <v>633</v>
      </c>
      <c r="C178" s="64" t="s">
        <v>449</v>
      </c>
      <c r="D178" s="64">
        <v>5</v>
      </c>
      <c r="E178" s="64">
        <v>30</v>
      </c>
      <c r="F178" s="64">
        <v>0</v>
      </c>
      <c r="G178" s="64" t="s">
        <v>423</v>
      </c>
      <c r="H178" s="64">
        <v>122</v>
      </c>
      <c r="I178" s="64">
        <v>39</v>
      </c>
      <c r="J178" s="64">
        <v>0</v>
      </c>
      <c r="K178" s="64" t="s">
        <v>347</v>
      </c>
      <c r="L178" s="64">
        <v>8</v>
      </c>
      <c r="M178" s="64">
        <v>10</v>
      </c>
      <c r="N178" s="62" t="str">
        <f t="shared" si="2"/>
        <v>BAUBAU</v>
      </c>
      <c r="Q178" s="76" t="s">
        <v>1926</v>
      </c>
      <c r="R178" s="77">
        <v>1</v>
      </c>
    </row>
    <row r="179" spans="1:18" ht="12.75">
      <c r="A179" s="63">
        <v>178</v>
      </c>
      <c r="B179" s="64" t="s">
        <v>634</v>
      </c>
      <c r="C179" s="64" t="s">
        <v>464</v>
      </c>
      <c r="D179" s="64">
        <v>48</v>
      </c>
      <c r="E179" s="64">
        <v>43</v>
      </c>
      <c r="F179" s="64">
        <v>0</v>
      </c>
      <c r="G179" s="64" t="s">
        <v>389</v>
      </c>
      <c r="H179" s="64">
        <v>94</v>
      </c>
      <c r="I179" s="64">
        <v>36</v>
      </c>
      <c r="J179" s="64">
        <v>0</v>
      </c>
      <c r="K179" s="64" t="s">
        <v>395</v>
      </c>
      <c r="L179" s="64">
        <v>-6</v>
      </c>
      <c r="M179" s="64">
        <v>1</v>
      </c>
      <c r="N179" s="62">
        <f t="shared" si="2"/>
        <v>0</v>
      </c>
      <c r="Q179" s="76" t="s">
        <v>1928</v>
      </c>
      <c r="R179" s="77">
        <v>1</v>
      </c>
    </row>
    <row r="180" spans="1:18" ht="12.75">
      <c r="A180" s="63">
        <v>179</v>
      </c>
      <c r="B180" s="64" t="s">
        <v>635</v>
      </c>
      <c r="C180" s="64" t="s">
        <v>439</v>
      </c>
      <c r="D180" s="64">
        <v>30</v>
      </c>
      <c r="E180" s="64">
        <v>46</v>
      </c>
      <c r="F180" s="64">
        <v>0</v>
      </c>
      <c r="G180" s="64" t="s">
        <v>389</v>
      </c>
      <c r="H180" s="64">
        <v>36</v>
      </c>
      <c r="I180" s="64">
        <v>41</v>
      </c>
      <c r="J180" s="64">
        <v>0</v>
      </c>
      <c r="K180" s="64" t="s">
        <v>347</v>
      </c>
      <c r="L180" s="64">
        <v>2</v>
      </c>
      <c r="M180" s="64">
        <v>880</v>
      </c>
      <c r="N180" s="62">
        <f t="shared" si="2"/>
        <v>0</v>
      </c>
      <c r="Q180" s="76" t="s">
        <v>1949</v>
      </c>
      <c r="R180" s="77">
        <v>1</v>
      </c>
    </row>
    <row r="181" spans="1:18" ht="12.75">
      <c r="A181" s="63">
        <v>180</v>
      </c>
      <c r="B181" s="64" t="s">
        <v>636</v>
      </c>
      <c r="C181" s="64" t="s">
        <v>478</v>
      </c>
      <c r="D181" s="64">
        <v>40</v>
      </c>
      <c r="E181" s="64">
        <v>18</v>
      </c>
      <c r="F181" s="64">
        <v>0</v>
      </c>
      <c r="G181" s="64" t="s">
        <v>389</v>
      </c>
      <c r="H181" s="64">
        <v>96</v>
      </c>
      <c r="I181" s="64">
        <v>45</v>
      </c>
      <c r="J181" s="64">
        <v>0</v>
      </c>
      <c r="K181" s="64" t="s">
        <v>395</v>
      </c>
      <c r="L181" s="64">
        <v>-6</v>
      </c>
      <c r="M181" s="64">
        <v>1</v>
      </c>
      <c r="N181" s="62">
        <f t="shared" si="2"/>
        <v>0</v>
      </c>
      <c r="Q181" s="76" t="s">
        <v>1988</v>
      </c>
      <c r="R181" s="77">
        <v>1</v>
      </c>
    </row>
    <row r="182" spans="1:18" ht="12.75">
      <c r="A182" s="63">
        <v>181</v>
      </c>
      <c r="B182" s="64" t="s">
        <v>637</v>
      </c>
      <c r="C182" s="64" t="s">
        <v>403</v>
      </c>
      <c r="D182" s="64">
        <v>29</v>
      </c>
      <c r="E182" s="64">
        <v>57</v>
      </c>
      <c r="F182" s="64">
        <v>0</v>
      </c>
      <c r="G182" s="64" t="s">
        <v>389</v>
      </c>
      <c r="H182" s="64">
        <v>94</v>
      </c>
      <c r="I182" s="64">
        <v>1</v>
      </c>
      <c r="J182" s="64">
        <v>0</v>
      </c>
      <c r="K182" s="64" t="s">
        <v>395</v>
      </c>
      <c r="L182" s="64">
        <v>-6</v>
      </c>
      <c r="M182" s="64">
        <v>1</v>
      </c>
      <c r="N182" s="62">
        <f t="shared" si="2"/>
        <v>0</v>
      </c>
      <c r="Q182" s="76" t="s">
        <v>1989</v>
      </c>
      <c r="R182" s="77">
        <v>1</v>
      </c>
    </row>
    <row r="183" spans="1:18" ht="12.75">
      <c r="A183" s="63">
        <v>182</v>
      </c>
      <c r="B183" s="64" t="s">
        <v>638</v>
      </c>
      <c r="C183" s="64" t="s">
        <v>429</v>
      </c>
      <c r="D183" s="64">
        <v>49</v>
      </c>
      <c r="E183" s="64">
        <v>27</v>
      </c>
      <c r="F183" s="64">
        <v>0</v>
      </c>
      <c r="G183" s="64" t="s">
        <v>389</v>
      </c>
      <c r="H183" s="64">
        <v>2</v>
      </c>
      <c r="I183" s="64">
        <v>7</v>
      </c>
      <c r="J183" s="64">
        <v>0</v>
      </c>
      <c r="K183" s="64" t="s">
        <v>347</v>
      </c>
      <c r="L183" s="64">
        <v>1</v>
      </c>
      <c r="M183" s="64">
        <v>1</v>
      </c>
      <c r="N183" s="62">
        <f t="shared" si="2"/>
        <v>0</v>
      </c>
      <c r="Q183" s="76" t="s">
        <v>1990</v>
      </c>
      <c r="R183" s="77">
        <v>1</v>
      </c>
    </row>
    <row r="184" spans="1:18" ht="12.75">
      <c r="A184" s="63">
        <v>183</v>
      </c>
      <c r="B184" s="65" t="s">
        <v>639</v>
      </c>
      <c r="C184" s="65" t="s">
        <v>470</v>
      </c>
      <c r="D184" s="64">
        <v>31</v>
      </c>
      <c r="E184" s="64">
        <v>39</v>
      </c>
      <c r="F184" s="64">
        <v>0</v>
      </c>
      <c r="G184" s="64" t="s">
        <v>389</v>
      </c>
      <c r="H184" s="64">
        <v>2</v>
      </c>
      <c r="I184" s="64">
        <v>16</v>
      </c>
      <c r="J184" s="64">
        <v>0</v>
      </c>
      <c r="K184" s="64" t="s">
        <v>395</v>
      </c>
      <c r="L184" s="64">
        <v>1</v>
      </c>
      <c r="M184" s="64">
        <v>1</v>
      </c>
      <c r="N184" s="62">
        <f t="shared" si="2"/>
        <v>0</v>
      </c>
      <c r="Q184" s="76" t="s">
        <v>1991</v>
      </c>
      <c r="R184" s="77">
        <v>1</v>
      </c>
    </row>
    <row r="185" spans="1:18" ht="12.75">
      <c r="A185" s="63">
        <v>184</v>
      </c>
      <c r="B185" s="64" t="s">
        <v>640</v>
      </c>
      <c r="C185" s="64" t="s">
        <v>641</v>
      </c>
      <c r="D185" s="64">
        <v>37</v>
      </c>
      <c r="E185" s="64">
        <v>47</v>
      </c>
      <c r="F185" s="64">
        <v>0</v>
      </c>
      <c r="G185" s="64" t="s">
        <v>389</v>
      </c>
      <c r="H185" s="64">
        <v>81</v>
      </c>
      <c r="I185" s="64">
        <v>7</v>
      </c>
      <c r="J185" s="64">
        <v>0</v>
      </c>
      <c r="K185" s="64" t="s">
        <v>395</v>
      </c>
      <c r="L185" s="64">
        <v>-5</v>
      </c>
      <c r="M185" s="64">
        <v>1</v>
      </c>
      <c r="N185" s="62">
        <f t="shared" si="2"/>
        <v>0</v>
      </c>
      <c r="Q185" s="76" t="s">
        <v>1992</v>
      </c>
      <c r="R185" s="77">
        <v>1</v>
      </c>
    </row>
    <row r="186" spans="1:18" ht="12.75">
      <c r="A186" s="63">
        <v>185</v>
      </c>
      <c r="B186" s="64" t="s">
        <v>642</v>
      </c>
      <c r="C186" s="64" t="s">
        <v>643</v>
      </c>
      <c r="D186" s="64">
        <v>42</v>
      </c>
      <c r="E186" s="64">
        <v>28</v>
      </c>
      <c r="F186" s="64">
        <v>0</v>
      </c>
      <c r="G186" s="64" t="s">
        <v>389</v>
      </c>
      <c r="H186" s="64">
        <v>71</v>
      </c>
      <c r="I186" s="64">
        <v>17</v>
      </c>
      <c r="J186" s="64">
        <v>0</v>
      </c>
      <c r="K186" s="64" t="s">
        <v>395</v>
      </c>
      <c r="L186" s="64">
        <v>-5</v>
      </c>
      <c r="M186" s="64">
        <v>1</v>
      </c>
      <c r="N186" s="62">
        <f t="shared" si="2"/>
        <v>0</v>
      </c>
      <c r="Q186" s="76" t="s">
        <v>1994</v>
      </c>
      <c r="R186" s="77">
        <v>1</v>
      </c>
    </row>
    <row r="187" spans="1:18" ht="12.75">
      <c r="A187" s="63">
        <v>186</v>
      </c>
      <c r="B187" s="64" t="s">
        <v>644</v>
      </c>
      <c r="C187" s="64" t="s">
        <v>645</v>
      </c>
      <c r="D187" s="64">
        <v>40</v>
      </c>
      <c r="E187" s="64">
        <v>4</v>
      </c>
      <c r="F187" s="64">
        <v>0</v>
      </c>
      <c r="G187" s="64" t="s">
        <v>389</v>
      </c>
      <c r="H187" s="64">
        <v>116</v>
      </c>
      <c r="I187" s="64">
        <v>36</v>
      </c>
      <c r="J187" s="64">
        <v>0</v>
      </c>
      <c r="K187" s="64" t="s">
        <v>347</v>
      </c>
      <c r="L187" s="64">
        <v>8</v>
      </c>
      <c r="M187" s="64">
        <v>1</v>
      </c>
      <c r="N187" s="62">
        <f t="shared" si="2"/>
        <v>0</v>
      </c>
      <c r="Q187" s="76" t="s">
        <v>1996</v>
      </c>
      <c r="R187" s="77">
        <v>1</v>
      </c>
    </row>
    <row r="188" spans="1:18" ht="12.75">
      <c r="A188" s="63">
        <v>187</v>
      </c>
      <c r="B188" s="64" t="s">
        <v>646</v>
      </c>
      <c r="C188" s="64" t="s">
        <v>647</v>
      </c>
      <c r="D188" s="64">
        <v>19</v>
      </c>
      <c r="E188" s="64">
        <v>48</v>
      </c>
      <c r="F188" s="64">
        <v>0</v>
      </c>
      <c r="G188" s="64" t="s">
        <v>423</v>
      </c>
      <c r="H188" s="64">
        <v>34</v>
      </c>
      <c r="I188" s="64">
        <v>55</v>
      </c>
      <c r="J188" s="64">
        <v>0</v>
      </c>
      <c r="K188" s="64" t="s">
        <v>347</v>
      </c>
      <c r="L188" s="64">
        <v>2</v>
      </c>
      <c r="M188" s="64">
        <v>1</v>
      </c>
      <c r="N188" s="62">
        <f t="shared" si="2"/>
        <v>0</v>
      </c>
      <c r="Q188" s="76" t="s">
        <v>1997</v>
      </c>
      <c r="R188" s="77">
        <v>1</v>
      </c>
    </row>
    <row r="189" spans="1:18" ht="12.75">
      <c r="A189" s="63">
        <v>188</v>
      </c>
      <c r="B189" s="64" t="s">
        <v>648</v>
      </c>
      <c r="C189" s="64" t="s">
        <v>649</v>
      </c>
      <c r="D189" s="64">
        <v>33</v>
      </c>
      <c r="E189" s="64">
        <v>49</v>
      </c>
      <c r="F189" s="64">
        <v>0</v>
      </c>
      <c r="G189" s="64" t="s">
        <v>389</v>
      </c>
      <c r="H189" s="64">
        <v>35</v>
      </c>
      <c r="I189" s="64">
        <v>29</v>
      </c>
      <c r="J189" s="64">
        <v>0</v>
      </c>
      <c r="K189" s="64" t="s">
        <v>347</v>
      </c>
      <c r="L189" s="64">
        <v>2</v>
      </c>
      <c r="M189" s="64">
        <v>1</v>
      </c>
      <c r="N189" s="62">
        <f t="shared" si="2"/>
        <v>0</v>
      </c>
      <c r="Q189" s="76" t="s">
        <v>1999</v>
      </c>
      <c r="R189" s="77">
        <v>1</v>
      </c>
    </row>
    <row r="190" spans="1:18" ht="12.75">
      <c r="A190" s="63">
        <v>189</v>
      </c>
      <c r="B190" s="64" t="s">
        <v>650</v>
      </c>
      <c r="C190" s="64" t="s">
        <v>449</v>
      </c>
      <c r="D190" s="64">
        <v>6</v>
      </c>
      <c r="E190" s="64">
        <v>19</v>
      </c>
      <c r="F190" s="64">
        <v>0</v>
      </c>
      <c r="G190" s="64" t="s">
        <v>423</v>
      </c>
      <c r="H190" s="64">
        <v>107</v>
      </c>
      <c r="I190" s="64">
        <v>0</v>
      </c>
      <c r="J190" s="64">
        <v>0</v>
      </c>
      <c r="K190" s="64" t="s">
        <v>347</v>
      </c>
      <c r="L190" s="64">
        <v>7</v>
      </c>
      <c r="M190" s="64">
        <v>10</v>
      </c>
      <c r="N190" s="62" t="str">
        <f t="shared" si="2"/>
        <v>BEKASI</v>
      </c>
      <c r="Q190" s="76" t="s">
        <v>2000</v>
      </c>
      <c r="R190" s="77">
        <v>1</v>
      </c>
    </row>
    <row r="191" spans="1:18" ht="12.75">
      <c r="A191" s="63">
        <v>190</v>
      </c>
      <c r="B191" s="64" t="s">
        <v>651</v>
      </c>
      <c r="C191" s="64" t="s">
        <v>488</v>
      </c>
      <c r="D191" s="64">
        <v>1</v>
      </c>
      <c r="E191" s="64">
        <v>23</v>
      </c>
      <c r="F191" s="64">
        <v>0</v>
      </c>
      <c r="G191" s="64" t="s">
        <v>423</v>
      </c>
      <c r="H191" s="64">
        <v>48</v>
      </c>
      <c r="I191" s="64">
        <v>29</v>
      </c>
      <c r="J191" s="64">
        <v>0</v>
      </c>
      <c r="K191" s="64" t="s">
        <v>395</v>
      </c>
      <c r="L191" s="64">
        <v>-3</v>
      </c>
      <c r="M191" s="64">
        <v>1</v>
      </c>
      <c r="N191" s="62">
        <f t="shared" si="2"/>
        <v>0</v>
      </c>
      <c r="Q191" s="76" t="s">
        <v>2005</v>
      </c>
      <c r="R191" s="77">
        <v>1</v>
      </c>
    </row>
    <row r="192" spans="1:18" ht="12.75">
      <c r="A192" s="63">
        <v>191</v>
      </c>
      <c r="B192" s="64" t="s">
        <v>652</v>
      </c>
      <c r="C192" s="64" t="s">
        <v>653</v>
      </c>
      <c r="D192" s="64">
        <v>54</v>
      </c>
      <c r="E192" s="64">
        <v>39</v>
      </c>
      <c r="F192" s="64">
        <v>0</v>
      </c>
      <c r="G192" s="64" t="s">
        <v>389</v>
      </c>
      <c r="H192" s="64">
        <v>6</v>
      </c>
      <c r="I192" s="64">
        <v>14</v>
      </c>
      <c r="J192" s="64">
        <v>0</v>
      </c>
      <c r="K192" s="64" t="s">
        <v>395</v>
      </c>
      <c r="L192" s="64">
        <v>0</v>
      </c>
      <c r="M192" s="64">
        <v>1</v>
      </c>
      <c r="N192" s="62">
        <f t="shared" si="2"/>
        <v>0</v>
      </c>
      <c r="Q192" s="76" t="s">
        <v>2006</v>
      </c>
      <c r="R192" s="77">
        <v>1</v>
      </c>
    </row>
    <row r="193" spans="1:18" ht="12.75">
      <c r="A193" s="63">
        <v>192</v>
      </c>
      <c r="B193" s="65" t="s">
        <v>654</v>
      </c>
      <c r="C193" s="65" t="s">
        <v>429</v>
      </c>
      <c r="D193" s="64">
        <v>47</v>
      </c>
      <c r="E193" s="64">
        <v>39</v>
      </c>
      <c r="F193" s="64">
        <v>0</v>
      </c>
      <c r="G193" s="64" t="s">
        <v>389</v>
      </c>
      <c r="H193" s="64">
        <v>7</v>
      </c>
      <c r="I193" s="64">
        <v>1</v>
      </c>
      <c r="J193" s="64">
        <v>0</v>
      </c>
      <c r="K193" s="64" t="s">
        <v>347</v>
      </c>
      <c r="L193" s="64">
        <v>1</v>
      </c>
      <c r="M193" s="64">
        <v>1</v>
      </c>
      <c r="N193" s="62">
        <f t="shared" si="2"/>
        <v>0</v>
      </c>
      <c r="Q193" s="76" t="s">
        <v>2007</v>
      </c>
      <c r="R193" s="77">
        <v>1</v>
      </c>
    </row>
    <row r="194" spans="1:18" ht="12.75">
      <c r="A194" s="63">
        <v>193</v>
      </c>
      <c r="B194" s="64" t="s">
        <v>655</v>
      </c>
      <c r="C194" s="64" t="s">
        <v>656</v>
      </c>
      <c r="D194" s="64">
        <v>44</v>
      </c>
      <c r="E194" s="64">
        <v>49</v>
      </c>
      <c r="F194" s="64">
        <v>0</v>
      </c>
      <c r="G194" s="64" t="s">
        <v>389</v>
      </c>
      <c r="H194" s="64">
        <v>20</v>
      </c>
      <c r="I194" s="64">
        <v>19</v>
      </c>
      <c r="J194" s="64">
        <v>0</v>
      </c>
      <c r="K194" s="64" t="s">
        <v>347</v>
      </c>
      <c r="L194" s="64">
        <v>1</v>
      </c>
      <c r="M194" s="64">
        <v>1</v>
      </c>
      <c r="N194" s="62">
        <f t="shared" si="2"/>
        <v>0</v>
      </c>
      <c r="Q194" s="76" t="s">
        <v>2008</v>
      </c>
      <c r="R194" s="77">
        <v>1</v>
      </c>
    </row>
    <row r="195" spans="1:18" ht="12.75">
      <c r="A195" s="63">
        <v>194</v>
      </c>
      <c r="B195" s="64" t="s">
        <v>657</v>
      </c>
      <c r="C195" s="64" t="s">
        <v>658</v>
      </c>
      <c r="D195" s="64">
        <v>38</v>
      </c>
      <c r="E195" s="64">
        <v>33</v>
      </c>
      <c r="F195" s="64">
        <v>0</v>
      </c>
      <c r="G195" s="64" t="s">
        <v>389</v>
      </c>
      <c r="H195" s="64">
        <v>89</v>
      </c>
      <c r="I195" s="64">
        <v>51</v>
      </c>
      <c r="J195" s="64">
        <v>0</v>
      </c>
      <c r="K195" s="64" t="s">
        <v>395</v>
      </c>
      <c r="L195" s="64">
        <v>-6</v>
      </c>
      <c r="M195" s="64">
        <v>1</v>
      </c>
      <c r="N195" s="62">
        <f aca="true" t="shared" si="3" ref="N195:N258">+IF(C195=$N$1,B195,)</f>
        <v>0</v>
      </c>
      <c r="Q195" s="76" t="s">
        <v>2009</v>
      </c>
      <c r="R195" s="77">
        <v>1</v>
      </c>
    </row>
    <row r="196" spans="1:18" ht="12.75">
      <c r="A196" s="63">
        <v>195</v>
      </c>
      <c r="B196" s="64" t="s">
        <v>659</v>
      </c>
      <c r="C196" s="64" t="s">
        <v>660</v>
      </c>
      <c r="D196" s="64">
        <v>48</v>
      </c>
      <c r="E196" s="64">
        <v>48</v>
      </c>
      <c r="F196" s="64">
        <v>0</v>
      </c>
      <c r="G196" s="64" t="s">
        <v>389</v>
      </c>
      <c r="H196" s="64">
        <v>122</v>
      </c>
      <c r="I196" s="64">
        <v>32</v>
      </c>
      <c r="J196" s="64">
        <v>0</v>
      </c>
      <c r="K196" s="64" t="s">
        <v>395</v>
      </c>
      <c r="L196" s="64">
        <v>-8</v>
      </c>
      <c r="M196" s="64">
        <v>1</v>
      </c>
      <c r="N196" s="62">
        <f t="shared" si="3"/>
        <v>0</v>
      </c>
      <c r="Q196" s="76" t="s">
        <v>919</v>
      </c>
      <c r="R196" s="77">
        <v>1</v>
      </c>
    </row>
    <row r="197" spans="1:18" ht="12.75">
      <c r="A197" s="63">
        <v>196</v>
      </c>
      <c r="B197" s="64" t="s">
        <v>661</v>
      </c>
      <c r="C197" s="64" t="s">
        <v>555</v>
      </c>
      <c r="D197" s="64">
        <v>40</v>
      </c>
      <c r="E197" s="64">
        <v>11</v>
      </c>
      <c r="F197" s="64">
        <v>0</v>
      </c>
      <c r="G197" s="64" t="s">
        <v>389</v>
      </c>
      <c r="H197" s="64">
        <v>74</v>
      </c>
      <c r="I197" s="64">
        <v>8</v>
      </c>
      <c r="J197" s="64">
        <v>0</v>
      </c>
      <c r="K197" s="64" t="s">
        <v>395</v>
      </c>
      <c r="L197" s="64">
        <v>-5</v>
      </c>
      <c r="M197" s="64">
        <v>1</v>
      </c>
      <c r="N197" s="62">
        <f t="shared" si="3"/>
        <v>0</v>
      </c>
      <c r="Q197" s="76" t="s">
        <v>2012</v>
      </c>
      <c r="R197" s="77">
        <v>1</v>
      </c>
    </row>
    <row r="198" spans="1:18" ht="12.75">
      <c r="A198" s="63">
        <v>197</v>
      </c>
      <c r="B198" s="65" t="s">
        <v>662</v>
      </c>
      <c r="C198" s="65" t="s">
        <v>488</v>
      </c>
      <c r="D198" s="64">
        <v>19</v>
      </c>
      <c r="E198" s="64">
        <v>45</v>
      </c>
      <c r="F198" s="64">
        <v>0</v>
      </c>
      <c r="G198" s="64" t="s">
        <v>423</v>
      </c>
      <c r="H198" s="64">
        <v>43</v>
      </c>
      <c r="I198" s="64">
        <v>58</v>
      </c>
      <c r="J198" s="64">
        <v>0</v>
      </c>
      <c r="K198" s="64" t="s">
        <v>395</v>
      </c>
      <c r="L198" s="64">
        <v>-3</v>
      </c>
      <c r="M198" s="64">
        <v>1</v>
      </c>
      <c r="N198" s="62">
        <f t="shared" si="3"/>
        <v>0</v>
      </c>
      <c r="Q198" s="76" t="s">
        <v>2013</v>
      </c>
      <c r="R198" s="77">
        <v>1</v>
      </c>
    </row>
    <row r="199" spans="1:18" ht="12.75">
      <c r="A199" s="63">
        <v>198</v>
      </c>
      <c r="B199" s="64" t="s">
        <v>663</v>
      </c>
      <c r="C199" s="64" t="s">
        <v>464</v>
      </c>
      <c r="D199" s="64">
        <v>47</v>
      </c>
      <c r="E199" s="64">
        <v>31</v>
      </c>
      <c r="F199" s="64">
        <v>0</v>
      </c>
      <c r="G199" s="64" t="s">
        <v>389</v>
      </c>
      <c r="H199" s="64">
        <v>94</v>
      </c>
      <c r="I199" s="64">
        <v>56</v>
      </c>
      <c r="J199" s="64">
        <v>0</v>
      </c>
      <c r="K199" s="64" t="s">
        <v>395</v>
      </c>
      <c r="L199" s="64">
        <v>-6</v>
      </c>
      <c r="M199" s="64">
        <v>1</v>
      </c>
      <c r="N199" s="62">
        <f t="shared" si="3"/>
        <v>0</v>
      </c>
      <c r="Q199" s="76" t="s">
        <v>2014</v>
      </c>
      <c r="R199" s="77">
        <v>1</v>
      </c>
    </row>
    <row r="200" spans="1:18" ht="12.75">
      <c r="A200" s="63">
        <v>199</v>
      </c>
      <c r="B200" s="64" t="s">
        <v>664</v>
      </c>
      <c r="C200" s="64" t="s">
        <v>544</v>
      </c>
      <c r="D200" s="64">
        <v>44</v>
      </c>
      <c r="E200" s="64">
        <v>15</v>
      </c>
      <c r="F200" s="64">
        <v>0</v>
      </c>
      <c r="G200" s="64" t="s">
        <v>389</v>
      </c>
      <c r="H200" s="64">
        <v>121</v>
      </c>
      <c r="I200" s="64">
        <v>9</v>
      </c>
      <c r="J200" s="64">
        <v>0</v>
      </c>
      <c r="K200" s="64" t="s">
        <v>395</v>
      </c>
      <c r="L200" s="64">
        <v>-8</v>
      </c>
      <c r="M200" s="64">
        <v>1</v>
      </c>
      <c r="N200" s="62">
        <f t="shared" si="3"/>
        <v>0</v>
      </c>
      <c r="Q200" s="76" t="s">
        <v>2015</v>
      </c>
      <c r="R200" s="77">
        <v>1</v>
      </c>
    </row>
    <row r="201" spans="1:18" ht="12.75">
      <c r="A201" s="63">
        <v>200</v>
      </c>
      <c r="B201" s="64" t="s">
        <v>665</v>
      </c>
      <c r="C201" s="64" t="s">
        <v>666</v>
      </c>
      <c r="D201" s="64">
        <v>32</v>
      </c>
      <c r="E201" s="64">
        <v>6</v>
      </c>
      <c r="F201" s="64">
        <v>0</v>
      </c>
      <c r="G201" s="64" t="s">
        <v>389</v>
      </c>
      <c r="H201" s="64">
        <v>20</v>
      </c>
      <c r="I201" s="64">
        <v>17</v>
      </c>
      <c r="J201" s="64">
        <v>0</v>
      </c>
      <c r="K201" s="64" t="s">
        <v>347</v>
      </c>
      <c r="L201" s="64">
        <v>2</v>
      </c>
      <c r="M201" s="64">
        <v>1</v>
      </c>
      <c r="N201" s="62">
        <f t="shared" si="3"/>
        <v>0</v>
      </c>
      <c r="Q201" s="76" t="s">
        <v>2020</v>
      </c>
      <c r="R201" s="77">
        <v>1</v>
      </c>
    </row>
    <row r="202" spans="1:18" ht="12.75">
      <c r="A202" s="63">
        <v>201</v>
      </c>
      <c r="B202" s="65" t="s">
        <v>667</v>
      </c>
      <c r="C202" s="65" t="s">
        <v>449</v>
      </c>
      <c r="D202" s="64">
        <v>1</v>
      </c>
      <c r="E202" s="64">
        <v>31</v>
      </c>
      <c r="F202" s="64">
        <v>0</v>
      </c>
      <c r="G202" s="64" t="s">
        <v>389</v>
      </c>
      <c r="H202" s="64">
        <v>102</v>
      </c>
      <c r="I202" s="64">
        <v>8</v>
      </c>
      <c r="J202" s="64">
        <v>0</v>
      </c>
      <c r="K202" s="64" t="s">
        <v>347</v>
      </c>
      <c r="L202" s="64">
        <v>7</v>
      </c>
      <c r="M202" s="64">
        <v>10</v>
      </c>
      <c r="N202" s="62" t="str">
        <f t="shared" si="3"/>
        <v>BENGKALIS</v>
      </c>
      <c r="Q202" s="76" t="s">
        <v>2021</v>
      </c>
      <c r="R202" s="77">
        <v>1</v>
      </c>
    </row>
    <row r="203" spans="1:18" ht="12.75">
      <c r="A203" s="63">
        <v>202</v>
      </c>
      <c r="B203" s="64" t="s">
        <v>668</v>
      </c>
      <c r="C203" s="64" t="s">
        <v>449</v>
      </c>
      <c r="D203" s="64">
        <v>3</v>
      </c>
      <c r="E203" s="64">
        <v>48</v>
      </c>
      <c r="F203" s="64">
        <v>0</v>
      </c>
      <c r="G203" s="64" t="s">
        <v>423</v>
      </c>
      <c r="H203" s="64">
        <v>102</v>
      </c>
      <c r="I203" s="64">
        <v>15</v>
      </c>
      <c r="J203" s="64">
        <v>0</v>
      </c>
      <c r="K203" s="64" t="s">
        <v>347</v>
      </c>
      <c r="L203" s="64">
        <v>7</v>
      </c>
      <c r="M203" s="64">
        <v>10</v>
      </c>
      <c r="N203" s="62" t="str">
        <f t="shared" si="3"/>
        <v>BENGKULU</v>
      </c>
      <c r="Q203" s="76" t="s">
        <v>2026</v>
      </c>
      <c r="R203" s="77">
        <v>1</v>
      </c>
    </row>
    <row r="204" spans="1:18" ht="12.75">
      <c r="A204" s="63">
        <v>203</v>
      </c>
      <c r="B204" s="64" t="s">
        <v>669</v>
      </c>
      <c r="C204" s="64" t="s">
        <v>410</v>
      </c>
      <c r="D204" s="64">
        <v>6</v>
      </c>
      <c r="E204" s="64">
        <v>19</v>
      </c>
      <c r="F204" s="64">
        <v>0</v>
      </c>
      <c r="G204" s="64" t="s">
        <v>389</v>
      </c>
      <c r="H204" s="64">
        <v>5</v>
      </c>
      <c r="I204" s="64">
        <v>36</v>
      </c>
      <c r="J204" s="64">
        <v>0</v>
      </c>
      <c r="K204" s="64" t="s">
        <v>347</v>
      </c>
      <c r="L204" s="64">
        <v>1</v>
      </c>
      <c r="M204" s="64">
        <v>1</v>
      </c>
      <c r="N204" s="62">
        <f t="shared" si="3"/>
        <v>0</v>
      </c>
      <c r="Q204" s="76" t="s">
        <v>2029</v>
      </c>
      <c r="R204" s="77">
        <v>1</v>
      </c>
    </row>
    <row r="205" spans="1:18" ht="12.75">
      <c r="A205" s="63">
        <v>204</v>
      </c>
      <c r="B205" s="65" t="s">
        <v>670</v>
      </c>
      <c r="C205" s="65" t="s">
        <v>480</v>
      </c>
      <c r="D205" s="64">
        <v>42</v>
      </c>
      <c r="E205" s="64">
        <v>8</v>
      </c>
      <c r="F205" s="64">
        <v>0</v>
      </c>
      <c r="G205" s="64" t="s">
        <v>389</v>
      </c>
      <c r="H205" s="64">
        <v>86</v>
      </c>
      <c r="I205" s="64">
        <v>26</v>
      </c>
      <c r="J205" s="64">
        <v>0</v>
      </c>
      <c r="K205" s="64" t="s">
        <v>395</v>
      </c>
      <c r="L205" s="64">
        <v>-5</v>
      </c>
      <c r="M205" s="64">
        <v>1</v>
      </c>
      <c r="N205" s="62">
        <f t="shared" si="3"/>
        <v>0</v>
      </c>
      <c r="Q205" s="76" t="s">
        <v>2030</v>
      </c>
      <c r="R205" s="77">
        <v>1</v>
      </c>
    </row>
    <row r="206" spans="1:18" ht="12.75">
      <c r="A206" s="63">
        <v>205</v>
      </c>
      <c r="B206" s="65" t="s">
        <v>671</v>
      </c>
      <c r="C206" s="65" t="s">
        <v>468</v>
      </c>
      <c r="D206" s="64">
        <v>45</v>
      </c>
      <c r="E206" s="64">
        <v>40</v>
      </c>
      <c r="F206" s="64">
        <v>0</v>
      </c>
      <c r="G206" s="64" t="s">
        <v>389</v>
      </c>
      <c r="H206" s="64">
        <v>9</v>
      </c>
      <c r="I206" s="64">
        <v>42</v>
      </c>
      <c r="J206" s="64">
        <v>0</v>
      </c>
      <c r="K206" s="64" t="s">
        <v>347</v>
      </c>
      <c r="L206" s="64">
        <v>1</v>
      </c>
      <c r="M206" s="64">
        <v>1</v>
      </c>
      <c r="N206" s="62">
        <f t="shared" si="3"/>
        <v>0</v>
      </c>
      <c r="Q206" s="76" t="s">
        <v>2033</v>
      </c>
      <c r="R206" s="77">
        <v>1</v>
      </c>
    </row>
    <row r="207" spans="1:18" ht="12.75">
      <c r="A207" s="63">
        <v>206</v>
      </c>
      <c r="B207" s="64" t="s">
        <v>672</v>
      </c>
      <c r="C207" s="64" t="s">
        <v>614</v>
      </c>
      <c r="D207" s="64">
        <v>60</v>
      </c>
      <c r="E207" s="64">
        <v>18</v>
      </c>
      <c r="F207" s="64">
        <v>0</v>
      </c>
      <c r="G207" s="64" t="s">
        <v>389</v>
      </c>
      <c r="H207" s="64">
        <v>5</v>
      </c>
      <c r="I207" s="64">
        <v>13</v>
      </c>
      <c r="J207" s="64">
        <v>0</v>
      </c>
      <c r="K207" s="64" t="s">
        <v>347</v>
      </c>
      <c r="L207" s="64">
        <v>1</v>
      </c>
      <c r="M207" s="64">
        <v>1</v>
      </c>
      <c r="N207" s="62">
        <f t="shared" si="3"/>
        <v>0</v>
      </c>
      <c r="Q207" s="76" t="s">
        <v>2034</v>
      </c>
      <c r="R207" s="77">
        <v>1</v>
      </c>
    </row>
    <row r="208" spans="1:18" ht="12.75">
      <c r="A208" s="63">
        <v>207</v>
      </c>
      <c r="B208" s="64" t="s">
        <v>673</v>
      </c>
      <c r="C208" s="64" t="s">
        <v>674</v>
      </c>
      <c r="D208" s="64">
        <v>52</v>
      </c>
      <c r="E208" s="64">
        <v>34</v>
      </c>
      <c r="F208" s="64">
        <v>0</v>
      </c>
      <c r="G208" s="64" t="s">
        <v>389</v>
      </c>
      <c r="H208" s="64">
        <v>13</v>
      </c>
      <c r="I208" s="64">
        <v>18</v>
      </c>
      <c r="J208" s="64">
        <v>0</v>
      </c>
      <c r="K208" s="64" t="s">
        <v>347</v>
      </c>
      <c r="L208" s="64">
        <v>1</v>
      </c>
      <c r="M208" s="64">
        <v>1</v>
      </c>
      <c r="N208" s="62">
        <f t="shared" si="3"/>
        <v>0</v>
      </c>
      <c r="Q208" s="76" t="s">
        <v>2035</v>
      </c>
      <c r="R208" s="77">
        <v>1</v>
      </c>
    </row>
    <row r="209" spans="1:18" ht="12.75">
      <c r="A209" s="63">
        <v>208</v>
      </c>
      <c r="B209" s="64" t="s">
        <v>673</v>
      </c>
      <c r="C209" s="64" t="s">
        <v>675</v>
      </c>
      <c r="D209" s="64">
        <v>44</v>
      </c>
      <c r="E209" s="64">
        <v>34</v>
      </c>
      <c r="F209" s="64">
        <v>0</v>
      </c>
      <c r="G209" s="64" t="s">
        <v>389</v>
      </c>
      <c r="H209" s="64">
        <v>71</v>
      </c>
      <c r="I209" s="64">
        <v>11</v>
      </c>
      <c r="J209" s="64">
        <v>0</v>
      </c>
      <c r="K209" s="64" t="s">
        <v>395</v>
      </c>
      <c r="L209" s="64">
        <v>-5</v>
      </c>
      <c r="M209" s="64">
        <v>1</v>
      </c>
      <c r="N209" s="62">
        <f t="shared" si="3"/>
        <v>0</v>
      </c>
      <c r="Q209" s="76" t="s">
        <v>2037</v>
      </c>
      <c r="R209" s="77">
        <v>1</v>
      </c>
    </row>
    <row r="210" spans="1:18" ht="12.75">
      <c r="A210" s="63">
        <v>209</v>
      </c>
      <c r="B210" s="64" t="s">
        <v>676</v>
      </c>
      <c r="C210" s="64" t="s">
        <v>621</v>
      </c>
      <c r="D210" s="64">
        <v>46</v>
      </c>
      <c r="E210" s="64">
        <v>57</v>
      </c>
      <c r="F210" s="64">
        <v>0</v>
      </c>
      <c r="G210" s="64" t="s">
        <v>389</v>
      </c>
      <c r="H210" s="64">
        <v>7</v>
      </c>
      <c r="I210" s="64">
        <v>26</v>
      </c>
      <c r="J210" s="64">
        <v>0</v>
      </c>
      <c r="K210" s="64" t="s">
        <v>347</v>
      </c>
      <c r="L210" s="64">
        <v>1</v>
      </c>
      <c r="M210" s="64">
        <v>1</v>
      </c>
      <c r="N210" s="62">
        <f t="shared" si="3"/>
        <v>0</v>
      </c>
      <c r="Q210" s="76" t="s">
        <v>2040</v>
      </c>
      <c r="R210" s="77">
        <v>1</v>
      </c>
    </row>
    <row r="211" spans="1:18" ht="12.75">
      <c r="A211" s="63">
        <v>210</v>
      </c>
      <c r="B211" s="64" t="s">
        <v>677</v>
      </c>
      <c r="C211" s="64" t="s">
        <v>416</v>
      </c>
      <c r="D211" s="64">
        <v>60</v>
      </c>
      <c r="E211" s="64">
        <v>47</v>
      </c>
      <c r="F211" s="64">
        <v>0</v>
      </c>
      <c r="G211" s="64" t="s">
        <v>389</v>
      </c>
      <c r="H211" s="64">
        <v>161</v>
      </c>
      <c r="I211" s="64">
        <v>50</v>
      </c>
      <c r="J211" s="64">
        <v>0</v>
      </c>
      <c r="K211" s="64" t="s">
        <v>395</v>
      </c>
      <c r="L211" s="64">
        <v>-9</v>
      </c>
      <c r="M211" s="64">
        <v>1</v>
      </c>
      <c r="N211" s="62">
        <f t="shared" si="3"/>
        <v>0</v>
      </c>
      <c r="Q211" s="76" t="s">
        <v>2041</v>
      </c>
      <c r="R211" s="77">
        <v>1</v>
      </c>
    </row>
    <row r="212" spans="1:18" ht="12.75">
      <c r="A212" s="63">
        <v>211</v>
      </c>
      <c r="B212" s="64" t="s">
        <v>678</v>
      </c>
      <c r="C212" s="64" t="s">
        <v>443</v>
      </c>
      <c r="D212" s="64">
        <v>31</v>
      </c>
      <c r="E212" s="64">
        <v>46</v>
      </c>
      <c r="F212" s="64">
        <v>22</v>
      </c>
      <c r="G212" s="64" t="s">
        <v>389</v>
      </c>
      <c r="H212" s="64">
        <v>35</v>
      </c>
      <c r="I212" s="64">
        <v>11</v>
      </c>
      <c r="J212" s="64">
        <v>3</v>
      </c>
      <c r="K212" s="64" t="s">
        <v>347</v>
      </c>
      <c r="L212" s="64">
        <v>2</v>
      </c>
      <c r="M212" s="64">
        <v>1</v>
      </c>
      <c r="N212" s="62">
        <f t="shared" si="3"/>
        <v>0</v>
      </c>
      <c r="Q212" s="76" t="s">
        <v>2044</v>
      </c>
      <c r="R212" s="77">
        <v>1</v>
      </c>
    </row>
    <row r="213" spans="1:18" ht="12.75">
      <c r="A213" s="63">
        <v>212</v>
      </c>
      <c r="B213" s="64" t="s">
        <v>679</v>
      </c>
      <c r="C213" s="64" t="s">
        <v>643</v>
      </c>
      <c r="D213" s="64">
        <v>42</v>
      </c>
      <c r="E213" s="64">
        <v>35</v>
      </c>
      <c r="F213" s="64">
        <v>0</v>
      </c>
      <c r="G213" s="64" t="s">
        <v>389</v>
      </c>
      <c r="H213" s="64">
        <v>70</v>
      </c>
      <c r="I213" s="64">
        <v>55</v>
      </c>
      <c r="J213" s="64">
        <v>0</v>
      </c>
      <c r="K213" s="64" t="s">
        <v>395</v>
      </c>
      <c r="L213" s="64">
        <v>-5</v>
      </c>
      <c r="M213" s="64">
        <v>1</v>
      </c>
      <c r="N213" s="62">
        <f t="shared" si="3"/>
        <v>0</v>
      </c>
      <c r="Q213" s="76" t="s">
        <v>2063</v>
      </c>
      <c r="R213" s="77">
        <v>1</v>
      </c>
    </row>
    <row r="214" spans="1:18" ht="12.75">
      <c r="A214" s="63">
        <v>213</v>
      </c>
      <c r="B214" s="64" t="s">
        <v>680</v>
      </c>
      <c r="C214" s="64" t="s">
        <v>433</v>
      </c>
      <c r="D214" s="64">
        <v>23</v>
      </c>
      <c r="E214" s="64">
        <v>17</v>
      </c>
      <c r="F214" s="64">
        <v>0</v>
      </c>
      <c r="G214" s="64" t="s">
        <v>389</v>
      </c>
      <c r="H214" s="64">
        <v>69</v>
      </c>
      <c r="I214" s="64">
        <v>40</v>
      </c>
      <c r="J214" s="64">
        <v>0</v>
      </c>
      <c r="K214" s="64" t="s">
        <v>347</v>
      </c>
      <c r="L214" s="64">
        <v>5</v>
      </c>
      <c r="M214" s="64">
        <v>1</v>
      </c>
      <c r="N214" s="62">
        <f t="shared" si="3"/>
        <v>0</v>
      </c>
      <c r="Q214" s="76" t="s">
        <v>2075</v>
      </c>
      <c r="R214" s="77">
        <v>1</v>
      </c>
    </row>
    <row r="215" spans="1:18" ht="12.75">
      <c r="A215" s="63">
        <v>214</v>
      </c>
      <c r="B215" s="65" t="s">
        <v>681</v>
      </c>
      <c r="C215" s="65" t="s">
        <v>429</v>
      </c>
      <c r="D215" s="64">
        <v>43</v>
      </c>
      <c r="E215" s="64">
        <v>28</v>
      </c>
      <c r="F215" s="64">
        <v>0</v>
      </c>
      <c r="G215" s="64" t="s">
        <v>389</v>
      </c>
      <c r="H215" s="64">
        <v>1</v>
      </c>
      <c r="I215" s="64">
        <v>31</v>
      </c>
      <c r="J215" s="64">
        <v>0</v>
      </c>
      <c r="K215" s="64" t="s">
        <v>395</v>
      </c>
      <c r="L215" s="64">
        <v>1</v>
      </c>
      <c r="M215" s="64">
        <v>1</v>
      </c>
      <c r="N215" s="62">
        <f t="shared" si="3"/>
        <v>0</v>
      </c>
      <c r="Q215" s="76" t="s">
        <v>2077</v>
      </c>
      <c r="R215" s="77">
        <v>1</v>
      </c>
    </row>
    <row r="216" spans="1:18" ht="12.75">
      <c r="A216" s="63">
        <v>215</v>
      </c>
      <c r="B216" s="65" t="s">
        <v>682</v>
      </c>
      <c r="C216" s="65" t="s">
        <v>416</v>
      </c>
      <c r="D216" s="64">
        <v>63</v>
      </c>
      <c r="E216" s="64">
        <v>60</v>
      </c>
      <c r="F216" s="64">
        <v>0</v>
      </c>
      <c r="G216" s="64" t="s">
        <v>389</v>
      </c>
      <c r="H216" s="64">
        <v>145</v>
      </c>
      <c r="I216" s="64">
        <v>43</v>
      </c>
      <c r="J216" s="64">
        <v>0</v>
      </c>
      <c r="K216" s="64" t="s">
        <v>395</v>
      </c>
      <c r="L216" s="64">
        <v>-9</v>
      </c>
      <c r="M216" s="64">
        <v>1</v>
      </c>
      <c r="N216" s="62">
        <f t="shared" si="3"/>
        <v>0</v>
      </c>
      <c r="Q216" s="76" t="s">
        <v>2080</v>
      </c>
      <c r="R216" s="77">
        <v>1</v>
      </c>
    </row>
    <row r="217" spans="1:18" ht="12.75">
      <c r="A217" s="63">
        <v>216</v>
      </c>
      <c r="B217" s="65" t="s">
        <v>683</v>
      </c>
      <c r="C217" s="65" t="s">
        <v>472</v>
      </c>
      <c r="D217" s="64">
        <v>43</v>
      </c>
      <c r="E217" s="64">
        <v>18</v>
      </c>
      <c r="F217" s="64">
        <v>0</v>
      </c>
      <c r="G217" s="64" t="s">
        <v>389</v>
      </c>
      <c r="H217" s="64">
        <v>2</v>
      </c>
      <c r="I217" s="64">
        <v>55</v>
      </c>
      <c r="J217" s="64">
        <v>0</v>
      </c>
      <c r="K217" s="64" t="s">
        <v>395</v>
      </c>
      <c r="L217" s="64">
        <v>1</v>
      </c>
      <c r="M217" s="64">
        <v>1</v>
      </c>
      <c r="N217" s="62">
        <f t="shared" si="3"/>
        <v>0</v>
      </c>
      <c r="Q217" s="76" t="s">
        <v>2100</v>
      </c>
      <c r="R217" s="77">
        <v>1</v>
      </c>
    </row>
    <row r="218" spans="1:18" ht="12.75">
      <c r="A218" s="63">
        <v>217</v>
      </c>
      <c r="B218" s="64" t="s">
        <v>684</v>
      </c>
      <c r="C218" s="64" t="s">
        <v>685</v>
      </c>
      <c r="D218" s="64">
        <v>45</v>
      </c>
      <c r="E218" s="64">
        <v>48</v>
      </c>
      <c r="F218" s="64">
        <v>0</v>
      </c>
      <c r="G218" s="64" t="s">
        <v>389</v>
      </c>
      <c r="H218" s="64">
        <v>108</v>
      </c>
      <c r="I218" s="64">
        <v>33</v>
      </c>
      <c r="J218" s="64">
        <v>0</v>
      </c>
      <c r="K218" s="64" t="s">
        <v>395</v>
      </c>
      <c r="L218" s="64">
        <v>-7</v>
      </c>
      <c r="M218" s="64">
        <v>1</v>
      </c>
      <c r="N218" s="62">
        <f t="shared" si="3"/>
        <v>0</v>
      </c>
      <c r="Q218" s="76" t="s">
        <v>2114</v>
      </c>
      <c r="R218" s="77">
        <v>1</v>
      </c>
    </row>
    <row r="219" spans="1:18" ht="12.75">
      <c r="A219" s="63">
        <v>218</v>
      </c>
      <c r="B219" s="64" t="s">
        <v>686</v>
      </c>
      <c r="C219" s="64" t="s">
        <v>388</v>
      </c>
      <c r="D219" s="64">
        <v>55</v>
      </c>
      <c r="E219" s="64">
        <v>44</v>
      </c>
      <c r="F219" s="64">
        <v>0</v>
      </c>
      <c r="G219" s="64" t="s">
        <v>389</v>
      </c>
      <c r="H219" s="64">
        <v>9</v>
      </c>
      <c r="I219" s="64">
        <v>9</v>
      </c>
      <c r="J219" s="64">
        <v>0</v>
      </c>
      <c r="K219" s="64" t="s">
        <v>347</v>
      </c>
      <c r="L219" s="64">
        <v>1</v>
      </c>
      <c r="M219" s="64">
        <v>1</v>
      </c>
      <c r="N219" s="62">
        <f t="shared" si="3"/>
        <v>0</v>
      </c>
      <c r="Q219" s="76" t="s">
        <v>2124</v>
      </c>
      <c r="R219" s="77">
        <v>1</v>
      </c>
    </row>
    <row r="220" spans="1:18" ht="12.75">
      <c r="A220" s="63">
        <v>219</v>
      </c>
      <c r="B220" s="64" t="s">
        <v>687</v>
      </c>
      <c r="C220" s="64" t="s">
        <v>689</v>
      </c>
      <c r="D220" s="64">
        <v>30</v>
      </c>
      <c r="E220" s="64">
        <v>25</v>
      </c>
      <c r="F220" s="64">
        <v>0</v>
      </c>
      <c r="G220" s="64" t="s">
        <v>389</v>
      </c>
      <c r="H220" s="64">
        <v>88</v>
      </c>
      <c r="I220" s="64">
        <v>55</v>
      </c>
      <c r="J220" s="64">
        <v>0</v>
      </c>
      <c r="K220" s="64" t="s">
        <v>395</v>
      </c>
      <c r="L220" s="64">
        <v>-6</v>
      </c>
      <c r="M220" s="64">
        <v>1</v>
      </c>
      <c r="N220" s="62">
        <f t="shared" si="3"/>
        <v>0</v>
      </c>
      <c r="Q220" s="76" t="s">
        <v>2125</v>
      </c>
      <c r="R220" s="77">
        <v>1</v>
      </c>
    </row>
    <row r="221" spans="1:18" ht="12.75">
      <c r="A221" s="63">
        <v>220</v>
      </c>
      <c r="B221" s="64" t="s">
        <v>690</v>
      </c>
      <c r="C221" s="64" t="s">
        <v>449</v>
      </c>
      <c r="D221" s="64">
        <v>8</v>
      </c>
      <c r="E221" s="64">
        <v>27</v>
      </c>
      <c r="F221" s="64">
        <v>0</v>
      </c>
      <c r="G221" s="64" t="s">
        <v>423</v>
      </c>
      <c r="H221" s="64">
        <v>118</v>
      </c>
      <c r="I221" s="64">
        <v>45</v>
      </c>
      <c r="J221" s="64">
        <v>0</v>
      </c>
      <c r="K221" s="64" t="s">
        <v>347</v>
      </c>
      <c r="L221" s="64">
        <v>8</v>
      </c>
      <c r="M221" s="64">
        <v>10</v>
      </c>
      <c r="N221" s="62" t="str">
        <f t="shared" si="3"/>
        <v>BIMA</v>
      </c>
      <c r="Q221" s="76" t="s">
        <v>2126</v>
      </c>
      <c r="R221" s="77">
        <v>1</v>
      </c>
    </row>
    <row r="222" spans="1:18" ht="12.75">
      <c r="A222" s="63">
        <v>221</v>
      </c>
      <c r="B222" s="65" t="s">
        <v>691</v>
      </c>
      <c r="C222" s="65" t="s">
        <v>458</v>
      </c>
      <c r="D222" s="64">
        <v>42</v>
      </c>
      <c r="E222" s="64">
        <v>12</v>
      </c>
      <c r="F222" s="64">
        <v>0</v>
      </c>
      <c r="G222" s="64" t="s">
        <v>389</v>
      </c>
      <c r="H222" s="64">
        <v>75</v>
      </c>
      <c r="I222" s="64">
        <v>58</v>
      </c>
      <c r="J222" s="64">
        <v>0</v>
      </c>
      <c r="K222" s="64" t="s">
        <v>395</v>
      </c>
      <c r="L222" s="64">
        <v>-5</v>
      </c>
      <c r="M222" s="64">
        <v>1</v>
      </c>
      <c r="N222" s="62">
        <f t="shared" si="3"/>
        <v>0</v>
      </c>
      <c r="Q222" s="76" t="s">
        <v>2127</v>
      </c>
      <c r="R222" s="77">
        <v>1</v>
      </c>
    </row>
    <row r="223" spans="1:18" ht="12.75">
      <c r="A223" s="63">
        <v>222</v>
      </c>
      <c r="B223" s="64" t="s">
        <v>692</v>
      </c>
      <c r="C223" s="64" t="s">
        <v>449</v>
      </c>
      <c r="D223" s="64">
        <v>9</v>
      </c>
      <c r="E223" s="64">
        <v>39</v>
      </c>
      <c r="F223" s="64">
        <v>0</v>
      </c>
      <c r="G223" s="64" t="s">
        <v>389</v>
      </c>
      <c r="H223" s="64">
        <v>98</v>
      </c>
      <c r="I223" s="64">
        <v>27</v>
      </c>
      <c r="J223" s="64">
        <v>0</v>
      </c>
      <c r="K223" s="64" t="s">
        <v>347</v>
      </c>
      <c r="L223" s="64">
        <v>7</v>
      </c>
      <c r="M223" s="64">
        <v>10</v>
      </c>
      <c r="N223" s="62" t="str">
        <f t="shared" si="3"/>
        <v>BINJAI</v>
      </c>
      <c r="Q223" s="76" t="s">
        <v>2128</v>
      </c>
      <c r="R223" s="77">
        <v>1</v>
      </c>
    </row>
    <row r="224" spans="1:18" ht="12.75">
      <c r="A224" s="63">
        <v>223</v>
      </c>
      <c r="B224" s="64" t="s">
        <v>693</v>
      </c>
      <c r="C224" s="64" t="s">
        <v>449</v>
      </c>
      <c r="D224" s="64">
        <v>5</v>
      </c>
      <c r="E224" s="64">
        <v>17</v>
      </c>
      <c r="F224" s="64">
        <v>0</v>
      </c>
      <c r="G224" s="64" t="s">
        <v>389</v>
      </c>
      <c r="H224" s="64">
        <v>96</v>
      </c>
      <c r="I224" s="64">
        <v>41</v>
      </c>
      <c r="J224" s="64">
        <v>0</v>
      </c>
      <c r="K224" s="64" t="s">
        <v>347</v>
      </c>
      <c r="L224" s="64">
        <v>7</v>
      </c>
      <c r="M224" s="64">
        <v>10</v>
      </c>
      <c r="N224" s="62" t="str">
        <f t="shared" si="3"/>
        <v>BIREUN</v>
      </c>
      <c r="Q224" s="76" t="s">
        <v>2130</v>
      </c>
      <c r="R224" s="77">
        <v>1</v>
      </c>
    </row>
    <row r="225" spans="1:18" ht="12.75">
      <c r="A225" s="63">
        <v>224</v>
      </c>
      <c r="B225" s="64" t="s">
        <v>694</v>
      </c>
      <c r="C225" s="64" t="s">
        <v>653</v>
      </c>
      <c r="D225" s="64">
        <v>52</v>
      </c>
      <c r="E225" s="64">
        <v>27</v>
      </c>
      <c r="F225" s="64">
        <v>0</v>
      </c>
      <c r="G225" s="64" t="s">
        <v>389</v>
      </c>
      <c r="H225" s="64">
        <v>1</v>
      </c>
      <c r="I225" s="64">
        <v>45</v>
      </c>
      <c r="J225" s="64">
        <v>0</v>
      </c>
      <c r="K225" s="64" t="s">
        <v>395</v>
      </c>
      <c r="L225" s="64">
        <v>0</v>
      </c>
      <c r="M225" s="64">
        <v>1</v>
      </c>
      <c r="N225" s="62">
        <f t="shared" si="3"/>
        <v>0</v>
      </c>
      <c r="Q225" s="76" t="s">
        <v>2144</v>
      </c>
      <c r="R225" s="77">
        <v>1</v>
      </c>
    </row>
    <row r="226" spans="1:18" ht="12.75">
      <c r="A226" s="63">
        <v>225</v>
      </c>
      <c r="B226" s="65" t="s">
        <v>694</v>
      </c>
      <c r="C226" s="65" t="s">
        <v>513</v>
      </c>
      <c r="D226" s="64">
        <v>33</v>
      </c>
      <c r="E226" s="64">
        <v>34</v>
      </c>
      <c r="F226" s="64">
        <v>0</v>
      </c>
      <c r="G226" s="64" t="s">
        <v>389</v>
      </c>
      <c r="H226" s="64">
        <v>86</v>
      </c>
      <c r="I226" s="64">
        <v>45</v>
      </c>
      <c r="J226" s="64">
        <v>0</v>
      </c>
      <c r="K226" s="64" t="s">
        <v>395</v>
      </c>
      <c r="L226" s="64">
        <v>-6</v>
      </c>
      <c r="M226" s="64">
        <v>1</v>
      </c>
      <c r="N226" s="62">
        <f t="shared" si="3"/>
        <v>0</v>
      </c>
      <c r="Q226" s="76" t="s">
        <v>2149</v>
      </c>
      <c r="R226" s="77">
        <v>1</v>
      </c>
    </row>
    <row r="227" spans="1:18" ht="12.75">
      <c r="A227" s="63">
        <v>226</v>
      </c>
      <c r="B227" s="64" t="s">
        <v>695</v>
      </c>
      <c r="C227" s="64" t="s">
        <v>399</v>
      </c>
      <c r="D227" s="64">
        <v>19</v>
      </c>
      <c r="E227" s="64">
        <v>59</v>
      </c>
      <c r="F227" s="64">
        <v>0</v>
      </c>
      <c r="G227" s="64" t="s">
        <v>389</v>
      </c>
      <c r="H227" s="64">
        <v>42</v>
      </c>
      <c r="I227" s="64">
        <v>38</v>
      </c>
      <c r="J227" s="64">
        <v>0</v>
      </c>
      <c r="K227" s="64" t="s">
        <v>347</v>
      </c>
      <c r="L227" s="64">
        <v>3</v>
      </c>
      <c r="M227" s="64">
        <v>1</v>
      </c>
      <c r="N227" s="62">
        <f t="shared" si="3"/>
        <v>0</v>
      </c>
      <c r="Q227" s="76" t="s">
        <v>1662</v>
      </c>
      <c r="R227" s="77">
        <v>1</v>
      </c>
    </row>
    <row r="228" spans="1:18" ht="12.75">
      <c r="A228" s="63">
        <v>227</v>
      </c>
      <c r="B228" s="64" t="s">
        <v>696</v>
      </c>
      <c r="C228" s="64" t="s">
        <v>451</v>
      </c>
      <c r="D228" s="64">
        <v>37</v>
      </c>
      <c r="E228" s="64">
        <v>22</v>
      </c>
      <c r="F228" s="64">
        <v>0</v>
      </c>
      <c r="G228" s="64" t="s">
        <v>389</v>
      </c>
      <c r="H228" s="64">
        <v>118</v>
      </c>
      <c r="I228" s="64">
        <v>22</v>
      </c>
      <c r="J228" s="64">
        <v>0</v>
      </c>
      <c r="K228" s="64" t="s">
        <v>395</v>
      </c>
      <c r="L228" s="64">
        <v>-8</v>
      </c>
      <c r="M228" s="64">
        <v>1</v>
      </c>
      <c r="N228" s="62">
        <f t="shared" si="3"/>
        <v>0</v>
      </c>
      <c r="Q228" s="76" t="s">
        <v>2155</v>
      </c>
      <c r="R228" s="77">
        <v>1</v>
      </c>
    </row>
    <row r="229" spans="1:18" ht="12.75">
      <c r="A229" s="63">
        <v>228</v>
      </c>
      <c r="B229" s="65" t="s">
        <v>697</v>
      </c>
      <c r="C229" s="65" t="s">
        <v>470</v>
      </c>
      <c r="D229" s="64">
        <v>34</v>
      </c>
      <c r="E229" s="64">
        <v>48</v>
      </c>
      <c r="F229" s="64">
        <v>0</v>
      </c>
      <c r="G229" s="64" t="s">
        <v>389</v>
      </c>
      <c r="H229" s="64">
        <v>5</v>
      </c>
      <c r="I229" s="64">
        <v>44</v>
      </c>
      <c r="J229" s="64">
        <v>0</v>
      </c>
      <c r="K229" s="64" t="s">
        <v>347</v>
      </c>
      <c r="L229" s="64">
        <v>1</v>
      </c>
      <c r="M229" s="64">
        <v>1</v>
      </c>
      <c r="N229" s="62">
        <f t="shared" si="3"/>
        <v>0</v>
      </c>
      <c r="Q229" s="76" t="s">
        <v>2156</v>
      </c>
      <c r="R229" s="77">
        <v>1</v>
      </c>
    </row>
    <row r="230" spans="1:18" ht="12.75">
      <c r="A230" s="63">
        <v>229</v>
      </c>
      <c r="B230" s="64" t="s">
        <v>698</v>
      </c>
      <c r="C230" s="64" t="s">
        <v>699</v>
      </c>
      <c r="D230" s="64">
        <v>46</v>
      </c>
      <c r="E230" s="64">
        <v>47</v>
      </c>
      <c r="F230" s="64">
        <v>0</v>
      </c>
      <c r="G230" s="64" t="s">
        <v>389</v>
      </c>
      <c r="H230" s="64">
        <v>100</v>
      </c>
      <c r="I230" s="64">
        <v>45</v>
      </c>
      <c r="J230" s="64">
        <v>0</v>
      </c>
      <c r="K230" s="64" t="s">
        <v>395</v>
      </c>
      <c r="L230" s="64">
        <v>-6</v>
      </c>
      <c r="M230" s="64">
        <v>1</v>
      </c>
      <c r="N230" s="62">
        <f t="shared" si="3"/>
        <v>0</v>
      </c>
      <c r="Q230" s="76" t="s">
        <v>2157</v>
      </c>
      <c r="R230" s="77">
        <v>1</v>
      </c>
    </row>
    <row r="231" spans="1:18" ht="12.75">
      <c r="A231" s="63">
        <v>230</v>
      </c>
      <c r="B231" s="64" t="s">
        <v>700</v>
      </c>
      <c r="C231" s="64" t="s">
        <v>701</v>
      </c>
      <c r="D231" s="64">
        <v>37</v>
      </c>
      <c r="E231" s="64">
        <v>12</v>
      </c>
      <c r="F231" s="64">
        <v>0</v>
      </c>
      <c r="G231" s="64" t="s">
        <v>389</v>
      </c>
      <c r="H231" s="64">
        <v>80</v>
      </c>
      <c r="I231" s="64">
        <v>24</v>
      </c>
      <c r="J231" s="64">
        <v>0</v>
      </c>
      <c r="K231" s="64" t="s">
        <v>395</v>
      </c>
      <c r="L231" s="64">
        <v>-5</v>
      </c>
      <c r="M231" s="64">
        <v>1</v>
      </c>
      <c r="N231" s="62">
        <f t="shared" si="3"/>
        <v>0</v>
      </c>
      <c r="Q231" s="76" t="s">
        <v>2174</v>
      </c>
      <c r="R231" s="77">
        <v>1</v>
      </c>
    </row>
    <row r="232" spans="1:18" ht="12.75">
      <c r="A232" s="63">
        <v>231</v>
      </c>
      <c r="B232" s="64" t="s">
        <v>702</v>
      </c>
      <c r="C232" s="64" t="s">
        <v>703</v>
      </c>
      <c r="D232" s="64">
        <v>37</v>
      </c>
      <c r="E232" s="64">
        <v>35</v>
      </c>
      <c r="F232" s="64">
        <v>0</v>
      </c>
      <c r="G232" s="64" t="s">
        <v>389</v>
      </c>
      <c r="H232" s="64">
        <v>109</v>
      </c>
      <c r="I232" s="64">
        <v>29</v>
      </c>
      <c r="J232" s="64">
        <v>0</v>
      </c>
      <c r="K232" s="64" t="s">
        <v>395</v>
      </c>
      <c r="L232" s="64">
        <v>-7</v>
      </c>
      <c r="M232" s="64">
        <v>1</v>
      </c>
      <c r="N232" s="62">
        <f t="shared" si="3"/>
        <v>0</v>
      </c>
      <c r="Q232" s="76" t="s">
        <v>2175</v>
      </c>
      <c r="R232" s="77">
        <v>1</v>
      </c>
    </row>
    <row r="233" spans="1:18" ht="12.75">
      <c r="A233" s="63">
        <v>232</v>
      </c>
      <c r="B233" s="64" t="s">
        <v>704</v>
      </c>
      <c r="C233" s="64" t="s">
        <v>449</v>
      </c>
      <c r="D233" s="64">
        <v>4</v>
      </c>
      <c r="E233" s="64">
        <v>2</v>
      </c>
      <c r="F233" s="64">
        <v>0</v>
      </c>
      <c r="G233" s="64" t="s">
        <v>389</v>
      </c>
      <c r="H233" s="64">
        <v>97</v>
      </c>
      <c r="I233" s="64">
        <v>18</v>
      </c>
      <c r="J233" s="64">
        <v>0</v>
      </c>
      <c r="K233" s="64" t="s">
        <v>347</v>
      </c>
      <c r="L233" s="64">
        <v>7</v>
      </c>
      <c r="M233" s="64">
        <v>10</v>
      </c>
      <c r="N233" s="62" t="str">
        <f t="shared" si="3"/>
        <v>BLANGKAJEREN</v>
      </c>
      <c r="Q233" s="76" t="s">
        <v>2217</v>
      </c>
      <c r="R233" s="77">
        <v>1</v>
      </c>
    </row>
    <row r="234" spans="1:18" ht="12.75">
      <c r="A234" s="63">
        <v>233</v>
      </c>
      <c r="B234" s="64" t="s">
        <v>705</v>
      </c>
      <c r="C234" s="64" t="s">
        <v>706</v>
      </c>
      <c r="D234" s="64">
        <v>15</v>
      </c>
      <c r="E234" s="64">
        <v>40</v>
      </c>
      <c r="F234" s="64">
        <v>0</v>
      </c>
      <c r="G234" s="64" t="s">
        <v>423</v>
      </c>
      <c r="H234" s="64">
        <v>34</v>
      </c>
      <c r="I234" s="64">
        <v>58</v>
      </c>
      <c r="J234" s="64">
        <v>0</v>
      </c>
      <c r="K234" s="64" t="s">
        <v>347</v>
      </c>
      <c r="L234" s="64">
        <v>2</v>
      </c>
      <c r="M234" s="64">
        <v>1</v>
      </c>
      <c r="N234" s="62">
        <f t="shared" si="3"/>
        <v>0</v>
      </c>
      <c r="Q234" s="76" t="s">
        <v>2222</v>
      </c>
      <c r="R234" s="77">
        <v>1</v>
      </c>
    </row>
    <row r="235" spans="1:18" ht="12.75">
      <c r="A235" s="63">
        <v>234</v>
      </c>
      <c r="B235" s="64" t="s">
        <v>707</v>
      </c>
      <c r="C235" s="64" t="s">
        <v>449</v>
      </c>
      <c r="D235" s="64">
        <v>7</v>
      </c>
      <c r="E235" s="64">
        <v>6</v>
      </c>
      <c r="F235" s="64">
        <v>0</v>
      </c>
      <c r="G235" s="64" t="s">
        <v>423</v>
      </c>
      <c r="H235" s="64">
        <v>113</v>
      </c>
      <c r="I235" s="64">
        <v>7</v>
      </c>
      <c r="J235" s="64">
        <v>0</v>
      </c>
      <c r="K235" s="64" t="s">
        <v>347</v>
      </c>
      <c r="L235" s="64">
        <v>7</v>
      </c>
      <c r="M235" s="64">
        <v>10</v>
      </c>
      <c r="N235" s="62" t="str">
        <f t="shared" si="3"/>
        <v>BLEGA</v>
      </c>
      <c r="Q235" s="76" t="s">
        <v>2234</v>
      </c>
      <c r="R235" s="77">
        <v>1</v>
      </c>
    </row>
    <row r="236" spans="1:18" ht="12.75">
      <c r="A236" s="63">
        <v>235</v>
      </c>
      <c r="B236" s="64" t="s">
        <v>708</v>
      </c>
      <c r="C236" s="64" t="s">
        <v>449</v>
      </c>
      <c r="D236" s="64">
        <v>8</v>
      </c>
      <c r="E236" s="64">
        <v>6</v>
      </c>
      <c r="F236" s="64">
        <v>0</v>
      </c>
      <c r="G236" s="64" t="s">
        <v>423</v>
      </c>
      <c r="H236" s="64">
        <v>112</v>
      </c>
      <c r="I236" s="64">
        <v>9</v>
      </c>
      <c r="J236" s="64">
        <v>0</v>
      </c>
      <c r="K236" s="64" t="s">
        <v>347</v>
      </c>
      <c r="L236" s="64">
        <v>7</v>
      </c>
      <c r="M236" s="64">
        <v>10</v>
      </c>
      <c r="N236" s="62" t="str">
        <f t="shared" si="3"/>
        <v>BLITAR</v>
      </c>
      <c r="Q236" s="76" t="s">
        <v>2244</v>
      </c>
      <c r="R236" s="77">
        <v>1</v>
      </c>
    </row>
    <row r="237" spans="1:18" ht="12.75">
      <c r="A237" s="63">
        <v>236</v>
      </c>
      <c r="B237" s="65" t="s">
        <v>709</v>
      </c>
      <c r="C237" s="65" t="s">
        <v>710</v>
      </c>
      <c r="D237" s="64">
        <v>29</v>
      </c>
      <c r="E237" s="64">
        <v>6</v>
      </c>
      <c r="F237" s="64">
        <v>0</v>
      </c>
      <c r="G237" s="64" t="s">
        <v>423</v>
      </c>
      <c r="H237" s="64">
        <v>26</v>
      </c>
      <c r="I237" s="64">
        <v>18</v>
      </c>
      <c r="J237" s="64">
        <v>0</v>
      </c>
      <c r="K237" s="64" t="s">
        <v>347</v>
      </c>
      <c r="L237" s="64">
        <v>2</v>
      </c>
      <c r="M237" s="64">
        <v>1</v>
      </c>
      <c r="N237" s="62">
        <f t="shared" si="3"/>
        <v>0</v>
      </c>
      <c r="Q237" s="76" t="s">
        <v>2245</v>
      </c>
      <c r="R237" s="77">
        <v>1</v>
      </c>
    </row>
    <row r="238" spans="1:18" ht="12.75">
      <c r="A238" s="63">
        <v>237</v>
      </c>
      <c r="B238" s="65" t="s">
        <v>711</v>
      </c>
      <c r="C238" s="65" t="s">
        <v>658</v>
      </c>
      <c r="D238" s="64">
        <v>40</v>
      </c>
      <c r="E238" s="64">
        <v>29</v>
      </c>
      <c r="F238" s="64">
        <v>0</v>
      </c>
      <c r="G238" s="64" t="s">
        <v>389</v>
      </c>
      <c r="H238" s="64">
        <v>88</v>
      </c>
      <c r="I238" s="64">
        <v>56</v>
      </c>
      <c r="J238" s="64">
        <v>0</v>
      </c>
      <c r="K238" s="64" t="s">
        <v>395</v>
      </c>
      <c r="L238" s="64">
        <v>-6</v>
      </c>
      <c r="M238" s="64">
        <v>1</v>
      </c>
      <c r="N238" s="62">
        <f t="shared" si="3"/>
        <v>0</v>
      </c>
      <c r="Q238" s="76" t="s">
        <v>2247</v>
      </c>
      <c r="R238" s="77">
        <v>1</v>
      </c>
    </row>
    <row r="239" spans="1:18" ht="12.75">
      <c r="A239" s="63">
        <v>238</v>
      </c>
      <c r="B239" s="65" t="s">
        <v>711</v>
      </c>
      <c r="C239" s="65" t="s">
        <v>507</v>
      </c>
      <c r="D239" s="64">
        <v>39</v>
      </c>
      <c r="E239" s="64">
        <v>8</v>
      </c>
      <c r="F239" s="64">
        <v>0</v>
      </c>
      <c r="G239" s="64" t="s">
        <v>389</v>
      </c>
      <c r="H239" s="64">
        <v>86</v>
      </c>
      <c r="I239" s="64">
        <v>37</v>
      </c>
      <c r="J239" s="64">
        <v>0</v>
      </c>
      <c r="K239" s="64" t="s">
        <v>395</v>
      </c>
      <c r="L239" s="64">
        <v>-5</v>
      </c>
      <c r="M239" s="64">
        <v>1</v>
      </c>
      <c r="N239" s="62">
        <f t="shared" si="3"/>
        <v>0</v>
      </c>
      <c r="Q239" s="76" t="s">
        <v>2248</v>
      </c>
      <c r="R239" s="77">
        <v>1</v>
      </c>
    </row>
    <row r="240" spans="1:18" ht="12.75">
      <c r="A240" s="63">
        <v>239</v>
      </c>
      <c r="B240" s="64" t="s">
        <v>712</v>
      </c>
      <c r="C240" s="64" t="s">
        <v>449</v>
      </c>
      <c r="D240" s="64">
        <v>6</v>
      </c>
      <c r="E240" s="64">
        <v>58</v>
      </c>
      <c r="F240" s="64">
        <v>0</v>
      </c>
      <c r="G240" s="64" t="s">
        <v>423</v>
      </c>
      <c r="H240" s="64">
        <v>111</v>
      </c>
      <c r="I240" s="64">
        <v>25</v>
      </c>
      <c r="J240" s="64">
        <v>0</v>
      </c>
      <c r="K240" s="64" t="s">
        <v>347</v>
      </c>
      <c r="L240" s="64">
        <v>7</v>
      </c>
      <c r="M240" s="64">
        <v>10</v>
      </c>
      <c r="N240" s="62" t="str">
        <f t="shared" si="3"/>
        <v>BLORA</v>
      </c>
      <c r="Q240" s="76" t="s">
        <v>2265</v>
      </c>
      <c r="R240" s="77">
        <v>1</v>
      </c>
    </row>
    <row r="241" spans="1:18" ht="12.75">
      <c r="A241" s="63">
        <v>240</v>
      </c>
      <c r="B241" s="64" t="s">
        <v>713</v>
      </c>
      <c r="C241" s="64" t="s">
        <v>451</v>
      </c>
      <c r="D241" s="64">
        <v>33</v>
      </c>
      <c r="E241" s="64">
        <v>37</v>
      </c>
      <c r="F241" s="64">
        <v>0</v>
      </c>
      <c r="G241" s="64" t="s">
        <v>389</v>
      </c>
      <c r="H241" s="64">
        <v>114</v>
      </c>
      <c r="I241" s="64">
        <v>43</v>
      </c>
      <c r="J241" s="64">
        <v>0</v>
      </c>
      <c r="K241" s="64" t="s">
        <v>395</v>
      </c>
      <c r="L241" s="64">
        <v>-8</v>
      </c>
      <c r="M241" s="64">
        <v>1</v>
      </c>
      <c r="N241" s="62">
        <f t="shared" si="3"/>
        <v>0</v>
      </c>
      <c r="Q241" s="76" t="s">
        <v>2287</v>
      </c>
      <c r="R241" s="77">
        <v>1</v>
      </c>
    </row>
    <row r="242" spans="1:18" ht="12.75">
      <c r="A242" s="63">
        <v>241</v>
      </c>
      <c r="B242" s="64" t="s">
        <v>714</v>
      </c>
      <c r="C242" s="64" t="s">
        <v>629</v>
      </c>
      <c r="D242" s="64">
        <v>35</v>
      </c>
      <c r="E242" s="64">
        <v>56</v>
      </c>
      <c r="F242" s="64">
        <v>0</v>
      </c>
      <c r="G242" s="64" t="s">
        <v>389</v>
      </c>
      <c r="H242" s="64">
        <v>89</v>
      </c>
      <c r="I242" s="64">
        <v>50</v>
      </c>
      <c r="J242" s="64">
        <v>0</v>
      </c>
      <c r="K242" s="64" t="s">
        <v>395</v>
      </c>
      <c r="L242" s="64">
        <v>-6</v>
      </c>
      <c r="M242" s="64">
        <v>1</v>
      </c>
      <c r="N242" s="62">
        <f t="shared" si="3"/>
        <v>0</v>
      </c>
      <c r="Q242" s="76" t="s">
        <v>2295</v>
      </c>
      <c r="R242" s="77">
        <v>1</v>
      </c>
    </row>
    <row r="243" spans="1:18" ht="12.75">
      <c r="A243" s="63">
        <v>242</v>
      </c>
      <c r="B243" s="64" t="s">
        <v>715</v>
      </c>
      <c r="C243" s="64" t="s">
        <v>488</v>
      </c>
      <c r="D243" s="64">
        <v>2</v>
      </c>
      <c r="E243" s="64">
        <v>50</v>
      </c>
      <c r="F243" s="64">
        <v>0</v>
      </c>
      <c r="G243" s="64" t="s">
        <v>389</v>
      </c>
      <c r="H243" s="64">
        <v>60</v>
      </c>
      <c r="I243" s="64">
        <v>40</v>
      </c>
      <c r="J243" s="64">
        <v>0</v>
      </c>
      <c r="K243" s="64" t="s">
        <v>395</v>
      </c>
      <c r="L243" s="64">
        <v>-3</v>
      </c>
      <c r="M243" s="64">
        <v>1</v>
      </c>
      <c r="N243" s="62">
        <f t="shared" si="3"/>
        <v>0</v>
      </c>
      <c r="Q243" s="76" t="s">
        <v>2296</v>
      </c>
      <c r="R243" s="77">
        <v>1</v>
      </c>
    </row>
    <row r="244" spans="1:18" ht="12.75">
      <c r="A244" s="63">
        <v>243</v>
      </c>
      <c r="B244" s="64" t="s">
        <v>716</v>
      </c>
      <c r="C244" s="64" t="s">
        <v>717</v>
      </c>
      <c r="D244" s="64">
        <v>11</v>
      </c>
      <c r="E244" s="64">
        <v>10</v>
      </c>
      <c r="F244" s="64">
        <v>0</v>
      </c>
      <c r="G244" s="64" t="s">
        <v>389</v>
      </c>
      <c r="H244" s="64">
        <v>4</v>
      </c>
      <c r="I244" s="64">
        <v>20</v>
      </c>
      <c r="J244" s="64">
        <v>0</v>
      </c>
      <c r="K244" s="64" t="s">
        <v>395</v>
      </c>
      <c r="L244" s="64">
        <v>0</v>
      </c>
      <c r="M244" s="64">
        <v>1</v>
      </c>
      <c r="N244" s="62">
        <f t="shared" si="3"/>
        <v>0</v>
      </c>
      <c r="Q244" s="76" t="s">
        <v>2298</v>
      </c>
      <c r="R244" s="77">
        <v>1</v>
      </c>
    </row>
    <row r="245" spans="1:18" ht="12.75">
      <c r="A245" s="63">
        <v>244</v>
      </c>
      <c r="B245" s="64" t="s">
        <v>718</v>
      </c>
      <c r="C245" s="64" t="s">
        <v>719</v>
      </c>
      <c r="D245" s="64">
        <v>26</v>
      </c>
      <c r="E245" s="64">
        <v>22</v>
      </c>
      <c r="F245" s="64">
        <v>0</v>
      </c>
      <c r="G245" s="64" t="s">
        <v>389</v>
      </c>
      <c r="H245" s="64">
        <v>80</v>
      </c>
      <c r="I245" s="64">
        <v>7</v>
      </c>
      <c r="J245" s="64">
        <v>0</v>
      </c>
      <c r="K245" s="64" t="s">
        <v>395</v>
      </c>
      <c r="L245" s="64">
        <v>-5</v>
      </c>
      <c r="M245" s="64">
        <v>1</v>
      </c>
      <c r="N245" s="62">
        <f t="shared" si="3"/>
        <v>0</v>
      </c>
      <c r="Q245" s="76" t="s">
        <v>2299</v>
      </c>
      <c r="R245" s="77">
        <v>1</v>
      </c>
    </row>
    <row r="246" spans="1:18" ht="12.75">
      <c r="A246" s="63">
        <v>245</v>
      </c>
      <c r="B246" s="65" t="s">
        <v>720</v>
      </c>
      <c r="C246" s="65" t="s">
        <v>614</v>
      </c>
      <c r="D246" s="64">
        <v>67</v>
      </c>
      <c r="E246" s="64">
        <v>16</v>
      </c>
      <c r="F246" s="64">
        <v>0</v>
      </c>
      <c r="G246" s="64" t="s">
        <v>389</v>
      </c>
      <c r="H246" s="64">
        <v>14</v>
      </c>
      <c r="I246" s="64">
        <v>22</v>
      </c>
      <c r="J246" s="64">
        <v>0</v>
      </c>
      <c r="K246" s="64" t="s">
        <v>347</v>
      </c>
      <c r="L246" s="64">
        <v>1</v>
      </c>
      <c r="M246" s="64">
        <v>1</v>
      </c>
      <c r="N246" s="62">
        <f t="shared" si="3"/>
        <v>0</v>
      </c>
      <c r="Q246" s="76" t="s">
        <v>2303</v>
      </c>
      <c r="R246" s="77">
        <v>1</v>
      </c>
    </row>
    <row r="247" spans="1:18" ht="12.75">
      <c r="A247" s="63">
        <v>246</v>
      </c>
      <c r="B247" s="64" t="s">
        <v>721</v>
      </c>
      <c r="C247" s="64" t="s">
        <v>449</v>
      </c>
      <c r="D247" s="64">
        <v>6</v>
      </c>
      <c r="E247" s="64">
        <v>37</v>
      </c>
      <c r="F247" s="64">
        <v>0</v>
      </c>
      <c r="G247" s="64" t="s">
        <v>423</v>
      </c>
      <c r="H247" s="64">
        <v>106</v>
      </c>
      <c r="I247" s="64">
        <v>48</v>
      </c>
      <c r="J247" s="64">
        <v>0</v>
      </c>
      <c r="K247" s="64" t="s">
        <v>347</v>
      </c>
      <c r="L247" s="64">
        <v>7</v>
      </c>
      <c r="M247" s="64">
        <v>10</v>
      </c>
      <c r="N247" s="62" t="str">
        <f t="shared" si="3"/>
        <v>BOGOR</v>
      </c>
      <c r="Q247" s="76" t="s">
        <v>2304</v>
      </c>
      <c r="R247" s="77">
        <v>1</v>
      </c>
    </row>
    <row r="248" spans="1:18" ht="12.75">
      <c r="A248" s="63">
        <v>247</v>
      </c>
      <c r="B248" s="64" t="s">
        <v>722</v>
      </c>
      <c r="C248" s="64" t="s">
        <v>723</v>
      </c>
      <c r="D248" s="64">
        <v>4</v>
      </c>
      <c r="E248" s="64">
        <v>42</v>
      </c>
      <c r="F248" s="64">
        <v>0</v>
      </c>
      <c r="G248" s="64" t="s">
        <v>389</v>
      </c>
      <c r="H248" s="64">
        <v>74</v>
      </c>
      <c r="I248" s="64">
        <v>9</v>
      </c>
      <c r="J248" s="64">
        <v>0</v>
      </c>
      <c r="K248" s="64" t="s">
        <v>395</v>
      </c>
      <c r="L248" s="64">
        <v>0</v>
      </c>
      <c r="M248" s="64">
        <v>1</v>
      </c>
      <c r="N248" s="62">
        <f t="shared" si="3"/>
        <v>0</v>
      </c>
      <c r="Q248" s="76" t="s">
        <v>2326</v>
      </c>
      <c r="R248" s="77">
        <v>1</v>
      </c>
    </row>
    <row r="249" spans="1:18" ht="12.75">
      <c r="A249" s="63">
        <v>248</v>
      </c>
      <c r="B249" s="64" t="s">
        <v>724</v>
      </c>
      <c r="C249" s="64" t="s">
        <v>725</v>
      </c>
      <c r="D249" s="64">
        <v>43</v>
      </c>
      <c r="E249" s="64">
        <v>34</v>
      </c>
      <c r="F249" s="64">
        <v>0</v>
      </c>
      <c r="G249" s="64" t="s">
        <v>389</v>
      </c>
      <c r="H249" s="64">
        <v>116</v>
      </c>
      <c r="I249" s="64">
        <v>14</v>
      </c>
      <c r="J249" s="64">
        <v>0</v>
      </c>
      <c r="K249" s="64" t="s">
        <v>395</v>
      </c>
      <c r="L249" s="64">
        <v>-7</v>
      </c>
      <c r="M249" s="64">
        <v>1</v>
      </c>
      <c r="N249" s="62">
        <f t="shared" si="3"/>
        <v>0</v>
      </c>
      <c r="Q249" s="76" t="s">
        <v>2327</v>
      </c>
      <c r="R249" s="77">
        <v>1</v>
      </c>
    </row>
    <row r="250" spans="1:18" ht="12.75">
      <c r="A250" s="63">
        <v>249</v>
      </c>
      <c r="B250" s="64" t="s">
        <v>726</v>
      </c>
      <c r="C250" s="64" t="s">
        <v>449</v>
      </c>
      <c r="D250" s="64">
        <v>7</v>
      </c>
      <c r="E250" s="64">
        <v>10</v>
      </c>
      <c r="F250" s="64">
        <v>0</v>
      </c>
      <c r="G250" s="64" t="s">
        <v>423</v>
      </c>
      <c r="H250" s="64">
        <v>111</v>
      </c>
      <c r="I250" s="64">
        <v>53</v>
      </c>
      <c r="J250" s="64">
        <v>0</v>
      </c>
      <c r="K250" s="64" t="s">
        <v>347</v>
      </c>
      <c r="L250" s="64">
        <v>7</v>
      </c>
      <c r="M250" s="64">
        <v>10</v>
      </c>
      <c r="N250" s="62" t="str">
        <f t="shared" si="3"/>
        <v>BOJONEGORO</v>
      </c>
      <c r="Q250" s="76" t="s">
        <v>2329</v>
      </c>
      <c r="R250" s="77">
        <v>1</v>
      </c>
    </row>
    <row r="251" spans="1:18" ht="12.75">
      <c r="A251" s="63">
        <v>250</v>
      </c>
      <c r="B251" s="65" t="s">
        <v>727</v>
      </c>
      <c r="C251" s="65" t="s">
        <v>468</v>
      </c>
      <c r="D251" s="64">
        <v>44</v>
      </c>
      <c r="E251" s="64">
        <v>32</v>
      </c>
      <c r="F251" s="64">
        <v>0</v>
      </c>
      <c r="G251" s="64" t="s">
        <v>389</v>
      </c>
      <c r="H251" s="64">
        <v>11</v>
      </c>
      <c r="I251" s="64">
        <v>18</v>
      </c>
      <c r="J251" s="64">
        <v>0</v>
      </c>
      <c r="K251" s="64" t="s">
        <v>347</v>
      </c>
      <c r="L251" s="64">
        <v>1</v>
      </c>
      <c r="M251" s="64">
        <v>1</v>
      </c>
      <c r="N251" s="62">
        <f t="shared" si="3"/>
        <v>0</v>
      </c>
      <c r="Q251" s="76" t="s">
        <v>2331</v>
      </c>
      <c r="R251" s="77">
        <v>1</v>
      </c>
    </row>
    <row r="252" spans="1:18" ht="12.75">
      <c r="A252" s="63">
        <v>251</v>
      </c>
      <c r="B252" s="65" t="s">
        <v>728</v>
      </c>
      <c r="C252" s="65" t="s">
        <v>433</v>
      </c>
      <c r="D252" s="64">
        <v>19</v>
      </c>
      <c r="E252" s="64">
        <v>5</v>
      </c>
      <c r="F252" s="64">
        <v>0</v>
      </c>
      <c r="G252" s="64" t="s">
        <v>389</v>
      </c>
      <c r="H252" s="64">
        <v>72</v>
      </c>
      <c r="I252" s="64">
        <v>51</v>
      </c>
      <c r="J252" s="64">
        <v>0</v>
      </c>
      <c r="K252" s="64" t="s">
        <v>347</v>
      </c>
      <c r="L252" s="64">
        <v>5</v>
      </c>
      <c r="M252" s="64">
        <v>1</v>
      </c>
      <c r="N252" s="62">
        <f t="shared" si="3"/>
        <v>0</v>
      </c>
      <c r="Q252" s="76" t="s">
        <v>2334</v>
      </c>
      <c r="R252" s="77">
        <v>1</v>
      </c>
    </row>
    <row r="253" spans="1:18" ht="12.75">
      <c r="A253" s="63">
        <v>252</v>
      </c>
      <c r="B253" s="65" t="s">
        <v>729</v>
      </c>
      <c r="C253" s="65" t="s">
        <v>730</v>
      </c>
      <c r="D253" s="64">
        <v>12</v>
      </c>
      <c r="E253" s="64">
        <v>8</v>
      </c>
      <c r="F253" s="64">
        <v>0</v>
      </c>
      <c r="G253" s="64" t="s">
        <v>389</v>
      </c>
      <c r="H253" s="64">
        <v>68</v>
      </c>
      <c r="I253" s="64">
        <v>16</v>
      </c>
      <c r="J253" s="64">
        <v>0</v>
      </c>
      <c r="K253" s="64" t="s">
        <v>395</v>
      </c>
      <c r="L253" s="64">
        <v>-4</v>
      </c>
      <c r="M253" s="64">
        <v>1</v>
      </c>
      <c r="N253" s="62">
        <f t="shared" si="3"/>
        <v>0</v>
      </c>
      <c r="Q253" s="76" t="s">
        <v>2336</v>
      </c>
      <c r="R253" s="77">
        <v>1</v>
      </c>
    </row>
    <row r="254" spans="1:18" ht="12.75">
      <c r="A254" s="63">
        <v>253</v>
      </c>
      <c r="B254" s="64" t="s">
        <v>731</v>
      </c>
      <c r="C254" s="64" t="s">
        <v>449</v>
      </c>
      <c r="D254" s="64">
        <v>7</v>
      </c>
      <c r="E254" s="64">
        <v>55</v>
      </c>
      <c r="F254" s="64">
        <v>0</v>
      </c>
      <c r="G254" s="64" t="s">
        <v>423</v>
      </c>
      <c r="H254" s="64">
        <v>113</v>
      </c>
      <c r="I254" s="64">
        <v>50</v>
      </c>
      <c r="J254" s="64">
        <v>0</v>
      </c>
      <c r="K254" s="64" t="s">
        <v>347</v>
      </c>
      <c r="L254" s="64">
        <v>7</v>
      </c>
      <c r="M254" s="64">
        <v>10</v>
      </c>
      <c r="N254" s="62" t="str">
        <f t="shared" si="3"/>
        <v>BONDOWOSO</v>
      </c>
      <c r="Q254" s="76" t="s">
        <v>2338</v>
      </c>
      <c r="R254" s="77">
        <v>1</v>
      </c>
    </row>
    <row r="255" spans="1:18" ht="12.75">
      <c r="A255" s="63">
        <v>254</v>
      </c>
      <c r="B255" s="64" t="s">
        <v>732</v>
      </c>
      <c r="C255" s="64" t="s">
        <v>674</v>
      </c>
      <c r="D255" s="64">
        <v>50</v>
      </c>
      <c r="E255" s="64">
        <v>44</v>
      </c>
      <c r="F255" s="64">
        <v>0</v>
      </c>
      <c r="G255" s="64" t="s">
        <v>389</v>
      </c>
      <c r="H255" s="64">
        <v>7</v>
      </c>
      <c r="I255" s="64">
        <v>6</v>
      </c>
      <c r="J255" s="64">
        <v>0</v>
      </c>
      <c r="K255" s="64" t="s">
        <v>347</v>
      </c>
      <c r="L255" s="64">
        <v>1</v>
      </c>
      <c r="M255" s="64">
        <v>1</v>
      </c>
      <c r="N255" s="62">
        <f t="shared" si="3"/>
        <v>0</v>
      </c>
      <c r="Q255" s="76" t="s">
        <v>2339</v>
      </c>
      <c r="R255" s="77">
        <v>1</v>
      </c>
    </row>
    <row r="256" spans="1:18" ht="12.75">
      <c r="A256" s="63">
        <v>255</v>
      </c>
      <c r="B256" s="64" t="s">
        <v>733</v>
      </c>
      <c r="C256" s="64" t="s">
        <v>449</v>
      </c>
      <c r="D256" s="64">
        <v>0</v>
      </c>
      <c r="E256" s="64">
        <v>4</v>
      </c>
      <c r="F256" s="64">
        <v>0</v>
      </c>
      <c r="G256" s="64" t="s">
        <v>389</v>
      </c>
      <c r="H256" s="64">
        <v>117</v>
      </c>
      <c r="I256" s="64">
        <v>30</v>
      </c>
      <c r="J256" s="64">
        <v>0</v>
      </c>
      <c r="K256" s="64" t="s">
        <v>347</v>
      </c>
      <c r="L256" s="64">
        <v>8</v>
      </c>
      <c r="M256" s="64">
        <v>10</v>
      </c>
      <c r="N256" s="62" t="str">
        <f t="shared" si="3"/>
        <v>BONTANG</v>
      </c>
      <c r="Q256" s="76" t="s">
        <v>2341</v>
      </c>
      <c r="R256" s="77">
        <v>1</v>
      </c>
    </row>
    <row r="257" spans="1:18" ht="12.75">
      <c r="A257" s="63">
        <v>256</v>
      </c>
      <c r="B257" s="64" t="s">
        <v>734</v>
      </c>
      <c r="C257" s="64" t="s">
        <v>449</v>
      </c>
      <c r="D257" s="64">
        <v>5</v>
      </c>
      <c r="E257" s="64">
        <v>34</v>
      </c>
      <c r="F257" s="64">
        <v>0</v>
      </c>
      <c r="G257" s="64" t="s">
        <v>423</v>
      </c>
      <c r="H257" s="64">
        <v>119</v>
      </c>
      <c r="I257" s="64">
        <v>57</v>
      </c>
      <c r="J257" s="64">
        <v>0</v>
      </c>
      <c r="K257" s="64" t="s">
        <v>347</v>
      </c>
      <c r="L257" s="64">
        <v>7</v>
      </c>
      <c r="M257" s="64">
        <v>10</v>
      </c>
      <c r="N257" s="62" t="str">
        <f t="shared" si="3"/>
        <v>BONTHAIN</v>
      </c>
      <c r="Q257" s="76" t="s">
        <v>2342</v>
      </c>
      <c r="R257" s="77">
        <v>1</v>
      </c>
    </row>
    <row r="258" spans="1:18" ht="12.75">
      <c r="A258" s="63">
        <v>257</v>
      </c>
      <c r="B258" s="64" t="s">
        <v>735</v>
      </c>
      <c r="C258" s="64" t="s">
        <v>429</v>
      </c>
      <c r="D258" s="64">
        <v>44</v>
      </c>
      <c r="E258" s="64">
        <v>50</v>
      </c>
      <c r="F258" s="64">
        <v>0</v>
      </c>
      <c r="G258" s="64" t="s">
        <v>389</v>
      </c>
      <c r="H258" s="64">
        <v>0</v>
      </c>
      <c r="I258" s="64">
        <v>43</v>
      </c>
      <c r="J258" s="64">
        <v>0</v>
      </c>
      <c r="K258" s="64" t="s">
        <v>395</v>
      </c>
      <c r="L258" s="64">
        <v>1</v>
      </c>
      <c r="M258" s="64">
        <v>1</v>
      </c>
      <c r="N258" s="62">
        <f t="shared" si="3"/>
        <v>0</v>
      </c>
      <c r="Q258" s="76" t="s">
        <v>2343</v>
      </c>
      <c r="R258" s="77">
        <v>1</v>
      </c>
    </row>
    <row r="259" spans="1:18" ht="12.75">
      <c r="A259" s="63">
        <v>258</v>
      </c>
      <c r="B259" s="65" t="s">
        <v>736</v>
      </c>
      <c r="C259" s="65" t="s">
        <v>403</v>
      </c>
      <c r="D259" s="64">
        <v>35</v>
      </c>
      <c r="E259" s="64">
        <v>42</v>
      </c>
      <c r="F259" s="64">
        <v>0</v>
      </c>
      <c r="G259" s="64" t="s">
        <v>389</v>
      </c>
      <c r="H259" s="64">
        <v>101</v>
      </c>
      <c r="I259" s="64">
        <v>24</v>
      </c>
      <c r="J259" s="64">
        <v>0</v>
      </c>
      <c r="K259" s="64" t="s">
        <v>395</v>
      </c>
      <c r="L259" s="64">
        <v>-6</v>
      </c>
      <c r="M259" s="64">
        <v>1</v>
      </c>
      <c r="N259" s="62">
        <f aca="true" t="shared" si="4" ref="N259:N322">+IF(C259=$N$1,B259,)</f>
        <v>0</v>
      </c>
      <c r="Q259" s="76" t="s">
        <v>2344</v>
      </c>
      <c r="R259" s="77">
        <v>1</v>
      </c>
    </row>
    <row r="260" spans="1:18" ht="12.75">
      <c r="A260" s="63">
        <v>259</v>
      </c>
      <c r="B260" s="64" t="s">
        <v>737</v>
      </c>
      <c r="C260" s="64" t="s">
        <v>738</v>
      </c>
      <c r="D260" s="64">
        <v>60</v>
      </c>
      <c r="E260" s="64">
        <v>25</v>
      </c>
      <c r="F260" s="64">
        <v>0</v>
      </c>
      <c r="G260" s="64" t="s">
        <v>389</v>
      </c>
      <c r="H260" s="64">
        <v>15</v>
      </c>
      <c r="I260" s="64">
        <v>31</v>
      </c>
      <c r="J260" s="64">
        <v>0</v>
      </c>
      <c r="K260" s="64" t="s">
        <v>347</v>
      </c>
      <c r="L260" s="64">
        <v>1</v>
      </c>
      <c r="M260" s="64">
        <v>1</v>
      </c>
      <c r="N260" s="62">
        <f t="shared" si="4"/>
        <v>0</v>
      </c>
      <c r="Q260" s="76" t="s">
        <v>2345</v>
      </c>
      <c r="R260" s="77">
        <v>1</v>
      </c>
    </row>
    <row r="261" spans="1:18" ht="12.75">
      <c r="A261" s="63">
        <v>260</v>
      </c>
      <c r="B261" s="65" t="s">
        <v>739</v>
      </c>
      <c r="C261" s="65" t="s">
        <v>643</v>
      </c>
      <c r="D261" s="64">
        <v>42</v>
      </c>
      <c r="E261" s="64">
        <v>22</v>
      </c>
      <c r="F261" s="64">
        <v>0</v>
      </c>
      <c r="G261" s="64" t="s">
        <v>389</v>
      </c>
      <c r="H261" s="64">
        <v>71</v>
      </c>
      <c r="I261" s="64">
        <v>0</v>
      </c>
      <c r="J261" s="64">
        <v>0</v>
      </c>
      <c r="K261" s="64" t="s">
        <v>395</v>
      </c>
      <c r="L261" s="64">
        <v>-5</v>
      </c>
      <c r="M261" s="64">
        <v>1</v>
      </c>
      <c r="N261" s="62">
        <f t="shared" si="4"/>
        <v>0</v>
      </c>
      <c r="Q261" s="76" t="s">
        <v>2349</v>
      </c>
      <c r="R261" s="77">
        <v>1</v>
      </c>
    </row>
    <row r="262" spans="1:18" ht="12.75">
      <c r="A262" s="63">
        <v>261</v>
      </c>
      <c r="B262" s="65" t="s">
        <v>740</v>
      </c>
      <c r="C262" s="65" t="s">
        <v>401</v>
      </c>
      <c r="D262" s="64">
        <v>7</v>
      </c>
      <c r="E262" s="64">
        <v>44</v>
      </c>
      <c r="F262" s="64">
        <v>0</v>
      </c>
      <c r="G262" s="64" t="s">
        <v>389</v>
      </c>
      <c r="H262" s="64">
        <v>5</v>
      </c>
      <c r="I262" s="64">
        <v>4</v>
      </c>
      <c r="J262" s="64">
        <v>0</v>
      </c>
      <c r="K262" s="64" t="s">
        <v>395</v>
      </c>
      <c r="L262" s="64">
        <v>0</v>
      </c>
      <c r="M262" s="64">
        <v>1</v>
      </c>
      <c r="N262" s="62">
        <f t="shared" si="4"/>
        <v>0</v>
      </c>
      <c r="Q262" s="76" t="s">
        <v>2352</v>
      </c>
      <c r="R262" s="77">
        <v>1</v>
      </c>
    </row>
    <row r="263" spans="1:18" ht="12.75">
      <c r="A263" s="63">
        <v>262</v>
      </c>
      <c r="B263" s="64" t="s">
        <v>741</v>
      </c>
      <c r="C263" s="64" t="s">
        <v>455</v>
      </c>
      <c r="D263" s="64">
        <v>40</v>
      </c>
      <c r="E263" s="64">
        <v>1</v>
      </c>
      <c r="F263" s="64">
        <v>0</v>
      </c>
      <c r="G263" s="64" t="s">
        <v>389</v>
      </c>
      <c r="H263" s="64">
        <v>105</v>
      </c>
      <c r="I263" s="64">
        <v>10</v>
      </c>
      <c r="J263" s="64">
        <v>0</v>
      </c>
      <c r="K263" s="64" t="s">
        <v>395</v>
      </c>
      <c r="L263" s="64">
        <v>-7</v>
      </c>
      <c r="M263" s="64">
        <v>1</v>
      </c>
      <c r="N263" s="62">
        <f t="shared" si="4"/>
        <v>0</v>
      </c>
      <c r="Q263" s="76" t="s">
        <v>2359</v>
      </c>
      <c r="R263" s="77">
        <v>1</v>
      </c>
    </row>
    <row r="264" spans="1:18" ht="12.75">
      <c r="A264" s="63">
        <v>263</v>
      </c>
      <c r="B264" s="65" t="s">
        <v>742</v>
      </c>
      <c r="C264" s="65" t="s">
        <v>743</v>
      </c>
      <c r="D264" s="64">
        <v>42</v>
      </c>
      <c r="E264" s="64">
        <v>25</v>
      </c>
      <c r="F264" s="64">
        <v>0</v>
      </c>
      <c r="G264" s="64" t="s">
        <v>389</v>
      </c>
      <c r="H264" s="64">
        <v>27</v>
      </c>
      <c r="I264" s="64">
        <v>17</v>
      </c>
      <c r="J264" s="64">
        <v>0</v>
      </c>
      <c r="K264" s="64" t="s">
        <v>347</v>
      </c>
      <c r="L264" s="64">
        <v>2</v>
      </c>
      <c r="M264" s="64">
        <v>1</v>
      </c>
      <c r="N264" s="62">
        <f t="shared" si="4"/>
        <v>0</v>
      </c>
      <c r="Q264" s="76" t="s">
        <v>2360</v>
      </c>
      <c r="R264" s="77">
        <v>1</v>
      </c>
    </row>
    <row r="265" spans="1:18" ht="12.75">
      <c r="A265" s="63">
        <v>264</v>
      </c>
      <c r="B265" s="64" t="s">
        <v>744</v>
      </c>
      <c r="C265" s="64" t="s">
        <v>745</v>
      </c>
      <c r="D265" s="64">
        <v>36</v>
      </c>
      <c r="E265" s="64">
        <v>58</v>
      </c>
      <c r="F265" s="64">
        <v>0</v>
      </c>
      <c r="G265" s="64" t="s">
        <v>389</v>
      </c>
      <c r="H265" s="64">
        <v>86</v>
      </c>
      <c r="I265" s="64">
        <v>25</v>
      </c>
      <c r="J265" s="64">
        <v>0</v>
      </c>
      <c r="K265" s="64" t="s">
        <v>395</v>
      </c>
      <c r="L265" s="64">
        <v>-6</v>
      </c>
      <c r="M265" s="64">
        <v>1</v>
      </c>
      <c r="N265" s="62">
        <f t="shared" si="4"/>
        <v>0</v>
      </c>
      <c r="Q265" s="76" t="s">
        <v>2365</v>
      </c>
      <c r="R265" s="77">
        <v>1</v>
      </c>
    </row>
    <row r="266" spans="1:18" ht="12.75">
      <c r="A266" s="63">
        <v>265</v>
      </c>
      <c r="B266" s="64" t="s">
        <v>746</v>
      </c>
      <c r="C266" s="64" t="s">
        <v>449</v>
      </c>
      <c r="D266" s="64">
        <v>7</v>
      </c>
      <c r="E266" s="64">
        <v>33</v>
      </c>
      <c r="F266" s="64">
        <v>0</v>
      </c>
      <c r="G266" s="64" t="s">
        <v>423</v>
      </c>
      <c r="H266" s="64">
        <v>110</v>
      </c>
      <c r="I266" s="64">
        <v>35</v>
      </c>
      <c r="J266" s="64">
        <v>0</v>
      </c>
      <c r="K266" s="64" t="s">
        <v>347</v>
      </c>
      <c r="L266" s="64">
        <v>7</v>
      </c>
      <c r="M266" s="64">
        <v>10</v>
      </c>
      <c r="N266" s="62" t="str">
        <f t="shared" si="4"/>
        <v>BOYOLALI</v>
      </c>
      <c r="Q266" s="76" t="s">
        <v>2375</v>
      </c>
      <c r="R266" s="77">
        <v>1</v>
      </c>
    </row>
    <row r="267" spans="1:18" ht="12.75">
      <c r="A267" s="63">
        <v>266</v>
      </c>
      <c r="B267" s="65" t="s">
        <v>747</v>
      </c>
      <c r="C267" s="65" t="s">
        <v>685</v>
      </c>
      <c r="D267" s="64">
        <v>45</v>
      </c>
      <c r="E267" s="64">
        <v>47</v>
      </c>
      <c r="F267" s="64">
        <v>0</v>
      </c>
      <c r="G267" s="64" t="s">
        <v>389</v>
      </c>
      <c r="H267" s="64">
        <v>111</v>
      </c>
      <c r="I267" s="64">
        <v>10</v>
      </c>
      <c r="J267" s="64">
        <v>0</v>
      </c>
      <c r="K267" s="64" t="s">
        <v>395</v>
      </c>
      <c r="L267" s="64">
        <v>-7</v>
      </c>
      <c r="M267" s="64">
        <v>1</v>
      </c>
      <c r="N267" s="62">
        <f t="shared" si="4"/>
        <v>0</v>
      </c>
      <c r="Q267" s="76" t="s">
        <v>2396</v>
      </c>
      <c r="R267" s="77">
        <v>1</v>
      </c>
    </row>
    <row r="268" spans="1:18" ht="12.75">
      <c r="A268" s="63">
        <v>267</v>
      </c>
      <c r="B268" s="64" t="s">
        <v>748</v>
      </c>
      <c r="C268" s="64" t="s">
        <v>653</v>
      </c>
      <c r="D268" s="64">
        <v>53</v>
      </c>
      <c r="E268" s="64">
        <v>48</v>
      </c>
      <c r="F268" s="64">
        <v>0</v>
      </c>
      <c r="G268" s="64" t="s">
        <v>389</v>
      </c>
      <c r="H268" s="64">
        <v>1</v>
      </c>
      <c r="I268" s="64">
        <v>45</v>
      </c>
      <c r="J268" s="64">
        <v>0</v>
      </c>
      <c r="K268" s="64" t="s">
        <v>395</v>
      </c>
      <c r="L268" s="64">
        <v>0</v>
      </c>
      <c r="M268" s="64">
        <v>1</v>
      </c>
      <c r="N268" s="62">
        <f t="shared" si="4"/>
        <v>0</v>
      </c>
      <c r="Q268" s="76" t="s">
        <v>2400</v>
      </c>
      <c r="R268" s="77">
        <v>1</v>
      </c>
    </row>
    <row r="269" spans="1:18" ht="12.75">
      <c r="A269" s="63">
        <v>268</v>
      </c>
      <c r="B269" s="64" t="s">
        <v>748</v>
      </c>
      <c r="C269" s="64" t="s">
        <v>476</v>
      </c>
      <c r="D269" s="64">
        <v>41</v>
      </c>
      <c r="E269" s="64">
        <v>48</v>
      </c>
      <c r="F269" s="64">
        <v>0</v>
      </c>
      <c r="G269" s="64" t="s">
        <v>389</v>
      </c>
      <c r="H269" s="64">
        <v>78</v>
      </c>
      <c r="I269" s="64">
        <v>38</v>
      </c>
      <c r="J269" s="64">
        <v>0</v>
      </c>
      <c r="K269" s="64" t="s">
        <v>395</v>
      </c>
      <c r="L269" s="64">
        <v>-5</v>
      </c>
      <c r="M269" s="64">
        <v>1</v>
      </c>
      <c r="N269" s="62">
        <f t="shared" si="4"/>
        <v>0</v>
      </c>
      <c r="Q269" s="76" t="s">
        <v>2401</v>
      </c>
      <c r="R269" s="77">
        <v>1</v>
      </c>
    </row>
    <row r="270" spans="1:18" ht="12.75">
      <c r="A270" s="63">
        <v>269</v>
      </c>
      <c r="B270" s="64" t="s">
        <v>749</v>
      </c>
      <c r="C270" s="64" t="s">
        <v>464</v>
      </c>
      <c r="D270" s="64">
        <v>46</v>
      </c>
      <c r="E270" s="64">
        <v>24</v>
      </c>
      <c r="F270" s="64">
        <v>0</v>
      </c>
      <c r="G270" s="64" t="s">
        <v>389</v>
      </c>
      <c r="H270" s="64">
        <v>94</v>
      </c>
      <c r="I270" s="64">
        <v>8</v>
      </c>
      <c r="J270" s="64">
        <v>0</v>
      </c>
      <c r="K270" s="64" t="s">
        <v>395</v>
      </c>
      <c r="L270" s="64">
        <v>-6</v>
      </c>
      <c r="M270" s="64">
        <v>1</v>
      </c>
      <c r="N270" s="62">
        <f t="shared" si="4"/>
        <v>0</v>
      </c>
      <c r="Q270" s="76" t="s">
        <v>2402</v>
      </c>
      <c r="R270" s="77">
        <v>1</v>
      </c>
    </row>
    <row r="271" spans="1:18" ht="12.75">
      <c r="A271" s="63">
        <v>270</v>
      </c>
      <c r="B271" s="65" t="s">
        <v>750</v>
      </c>
      <c r="C271" s="65" t="s">
        <v>394</v>
      </c>
      <c r="D271" s="64">
        <v>49</v>
      </c>
      <c r="E271" s="64">
        <v>54</v>
      </c>
      <c r="F271" s="64">
        <v>0</v>
      </c>
      <c r="G271" s="64" t="s">
        <v>389</v>
      </c>
      <c r="H271" s="64">
        <v>99</v>
      </c>
      <c r="I271" s="64">
        <v>57</v>
      </c>
      <c r="J271" s="64">
        <v>0</v>
      </c>
      <c r="K271" s="64" t="s">
        <v>395</v>
      </c>
      <c r="L271" s="64">
        <v>-6</v>
      </c>
      <c r="M271" s="64">
        <v>1</v>
      </c>
      <c r="N271" s="62">
        <f t="shared" si="4"/>
        <v>0</v>
      </c>
      <c r="Q271" s="76" t="s">
        <v>2403</v>
      </c>
      <c r="R271" s="77">
        <v>1</v>
      </c>
    </row>
    <row r="272" spans="1:18" ht="12.75">
      <c r="A272" s="63">
        <v>271</v>
      </c>
      <c r="B272" s="64" t="s">
        <v>751</v>
      </c>
      <c r="C272" s="64" t="s">
        <v>488</v>
      </c>
      <c r="D272" s="64">
        <v>15</v>
      </c>
      <c r="E272" s="64">
        <v>52</v>
      </c>
      <c r="F272" s="64">
        <v>0</v>
      </c>
      <c r="G272" s="64" t="s">
        <v>423</v>
      </c>
      <c r="H272" s="64">
        <v>47</v>
      </c>
      <c r="I272" s="64">
        <v>55</v>
      </c>
      <c r="J272" s="64">
        <v>0</v>
      </c>
      <c r="K272" s="64" t="s">
        <v>395</v>
      </c>
      <c r="L272" s="64">
        <v>-3</v>
      </c>
      <c r="M272" s="64">
        <v>1</v>
      </c>
      <c r="N272" s="62">
        <f t="shared" si="4"/>
        <v>0</v>
      </c>
      <c r="Q272" s="76" t="s">
        <v>2404</v>
      </c>
      <c r="R272" s="77">
        <v>1</v>
      </c>
    </row>
    <row r="273" spans="1:18" ht="12.75">
      <c r="A273" s="63">
        <v>272</v>
      </c>
      <c r="B273" s="64" t="s">
        <v>752</v>
      </c>
      <c r="C273" s="64" t="s">
        <v>753</v>
      </c>
      <c r="D273" s="64">
        <v>48</v>
      </c>
      <c r="E273" s="64">
        <v>10</v>
      </c>
      <c r="F273" s="64">
        <v>0</v>
      </c>
      <c r="G273" s="64" t="s">
        <v>389</v>
      </c>
      <c r="H273" s="64">
        <v>17</v>
      </c>
      <c r="I273" s="64">
        <v>10</v>
      </c>
      <c r="J273" s="64">
        <v>0</v>
      </c>
      <c r="K273" s="64" t="s">
        <v>347</v>
      </c>
      <c r="L273" s="64">
        <v>1</v>
      </c>
      <c r="M273" s="64">
        <v>1</v>
      </c>
      <c r="N273" s="62">
        <f t="shared" si="4"/>
        <v>0</v>
      </c>
      <c r="Q273" s="76" t="s">
        <v>2405</v>
      </c>
      <c r="R273" s="77">
        <v>1</v>
      </c>
    </row>
    <row r="274" spans="1:18" ht="12.75">
      <c r="A274" s="63">
        <v>273</v>
      </c>
      <c r="B274" s="64" t="s">
        <v>752</v>
      </c>
      <c r="C274" s="64" t="s">
        <v>754</v>
      </c>
      <c r="D274" s="64">
        <v>48</v>
      </c>
      <c r="E274" s="64">
        <v>10</v>
      </c>
      <c r="F274" s="64">
        <v>0</v>
      </c>
      <c r="G274" s="64" t="s">
        <v>389</v>
      </c>
      <c r="H274" s="64">
        <v>17</v>
      </c>
      <c r="I274" s="64">
        <v>13</v>
      </c>
      <c r="J274" s="64">
        <v>0</v>
      </c>
      <c r="K274" s="64" t="s">
        <v>347</v>
      </c>
      <c r="L274" s="64">
        <v>1</v>
      </c>
      <c r="M274" s="64">
        <v>1</v>
      </c>
      <c r="N274" s="62">
        <f t="shared" si="4"/>
        <v>0</v>
      </c>
      <c r="Q274" s="76" t="s">
        <v>2407</v>
      </c>
      <c r="R274" s="77">
        <v>1</v>
      </c>
    </row>
    <row r="275" spans="1:18" ht="12.75">
      <c r="A275" s="63">
        <v>274</v>
      </c>
      <c r="B275" s="64" t="s">
        <v>755</v>
      </c>
      <c r="C275" s="64" t="s">
        <v>674</v>
      </c>
      <c r="D275" s="64">
        <v>52</v>
      </c>
      <c r="E275" s="64">
        <v>19</v>
      </c>
      <c r="F275" s="64">
        <v>0</v>
      </c>
      <c r="G275" s="64" t="s">
        <v>389</v>
      </c>
      <c r="H275" s="64">
        <v>10</v>
      </c>
      <c r="I275" s="64">
        <v>37</v>
      </c>
      <c r="J275" s="64">
        <v>0</v>
      </c>
      <c r="K275" s="64" t="s">
        <v>347</v>
      </c>
      <c r="L275" s="64">
        <v>1</v>
      </c>
      <c r="M275" s="64">
        <v>1</v>
      </c>
      <c r="N275" s="62">
        <f t="shared" si="4"/>
        <v>0</v>
      </c>
      <c r="Q275" s="76" t="s">
        <v>2409</v>
      </c>
      <c r="R275" s="77">
        <v>1</v>
      </c>
    </row>
    <row r="276" spans="1:18" ht="12.75">
      <c r="A276" s="63">
        <v>275</v>
      </c>
      <c r="B276" s="64" t="s">
        <v>756</v>
      </c>
      <c r="C276" s="64" t="s">
        <v>757</v>
      </c>
      <c r="D276" s="64">
        <v>4</v>
      </c>
      <c r="E276" s="64">
        <v>15</v>
      </c>
      <c r="F276" s="64">
        <v>0</v>
      </c>
      <c r="G276" s="64" t="s">
        <v>423</v>
      </c>
      <c r="H276" s="64">
        <v>15</v>
      </c>
      <c r="I276" s="64">
        <v>15</v>
      </c>
      <c r="J276" s="64">
        <v>0</v>
      </c>
      <c r="K276" s="64" t="s">
        <v>347</v>
      </c>
      <c r="L276" s="64">
        <v>1</v>
      </c>
      <c r="M276" s="64">
        <v>1</v>
      </c>
      <c r="N276" s="62">
        <f t="shared" si="4"/>
        <v>0</v>
      </c>
      <c r="Q276" s="76" t="s">
        <v>2410</v>
      </c>
      <c r="R276" s="77">
        <v>1</v>
      </c>
    </row>
    <row r="277" spans="1:18" ht="12.75">
      <c r="A277" s="63">
        <v>276</v>
      </c>
      <c r="B277" s="64" t="s">
        <v>758</v>
      </c>
      <c r="C277" s="64" t="s">
        <v>449</v>
      </c>
      <c r="D277" s="64">
        <v>6</v>
      </c>
      <c r="E277" s="64">
        <v>54</v>
      </c>
      <c r="F277" s="64">
        <v>0</v>
      </c>
      <c r="G277" s="64" t="s">
        <v>423</v>
      </c>
      <c r="H277" s="64">
        <v>109</v>
      </c>
      <c r="I277" s="64">
        <v>2</v>
      </c>
      <c r="J277" s="64">
        <v>0</v>
      </c>
      <c r="K277" s="64" t="s">
        <v>347</v>
      </c>
      <c r="L277" s="64">
        <v>7</v>
      </c>
      <c r="M277" s="64">
        <v>10</v>
      </c>
      <c r="N277" s="62" t="str">
        <f t="shared" si="4"/>
        <v>BREBES</v>
      </c>
      <c r="Q277" s="76" t="s">
        <v>2411</v>
      </c>
      <c r="R277" s="77">
        <v>1</v>
      </c>
    </row>
    <row r="278" spans="1:18" ht="12.75">
      <c r="A278" s="63">
        <v>277</v>
      </c>
      <c r="B278" s="64" t="s">
        <v>759</v>
      </c>
      <c r="C278" s="64" t="s">
        <v>674</v>
      </c>
      <c r="D278" s="64">
        <v>53</v>
      </c>
      <c r="E278" s="64">
        <v>3</v>
      </c>
      <c r="F278" s="64">
        <v>0</v>
      </c>
      <c r="G278" s="64" t="s">
        <v>389</v>
      </c>
      <c r="H278" s="64">
        <v>8</v>
      </c>
      <c r="I278" s="64">
        <v>47</v>
      </c>
      <c r="J278" s="64">
        <v>0</v>
      </c>
      <c r="K278" s="64" t="s">
        <v>347</v>
      </c>
      <c r="L278" s="64">
        <v>1</v>
      </c>
      <c r="M278" s="64">
        <v>1</v>
      </c>
      <c r="N278" s="62">
        <f t="shared" si="4"/>
        <v>0</v>
      </c>
      <c r="Q278" s="76" t="s">
        <v>2412</v>
      </c>
      <c r="R278" s="77">
        <v>1</v>
      </c>
    </row>
    <row r="279" spans="1:18" ht="12.75">
      <c r="A279" s="63">
        <v>278</v>
      </c>
      <c r="B279" s="64" t="s">
        <v>760</v>
      </c>
      <c r="C279" s="64" t="s">
        <v>660</v>
      </c>
      <c r="D279" s="64">
        <v>47</v>
      </c>
      <c r="E279" s="64">
        <v>29</v>
      </c>
      <c r="F279" s="64">
        <v>0</v>
      </c>
      <c r="G279" s="64" t="s">
        <v>389</v>
      </c>
      <c r="H279" s="64">
        <v>122</v>
      </c>
      <c r="I279" s="64">
        <v>46</v>
      </c>
      <c r="J279" s="64">
        <v>0</v>
      </c>
      <c r="K279" s="64" t="s">
        <v>395</v>
      </c>
      <c r="L279" s="64">
        <v>-8</v>
      </c>
      <c r="M279" s="64">
        <v>1</v>
      </c>
      <c r="N279" s="62">
        <f t="shared" si="4"/>
        <v>0</v>
      </c>
      <c r="Q279" s="76" t="s">
        <v>2415</v>
      </c>
      <c r="R279" s="77">
        <v>1</v>
      </c>
    </row>
    <row r="280" spans="1:18" ht="12.75">
      <c r="A280" s="63">
        <v>279</v>
      </c>
      <c r="B280" s="64" t="s">
        <v>761</v>
      </c>
      <c r="C280" s="64" t="s">
        <v>429</v>
      </c>
      <c r="D280" s="64">
        <v>48</v>
      </c>
      <c r="E280" s="64">
        <v>27</v>
      </c>
      <c r="F280" s="64">
        <v>0</v>
      </c>
      <c r="G280" s="64" t="s">
        <v>389</v>
      </c>
      <c r="H280" s="64">
        <v>4</v>
      </c>
      <c r="I280" s="64">
        <v>25</v>
      </c>
      <c r="J280" s="64">
        <v>0</v>
      </c>
      <c r="K280" s="64" t="s">
        <v>395</v>
      </c>
      <c r="L280" s="64">
        <v>1</v>
      </c>
      <c r="M280" s="64">
        <v>1</v>
      </c>
      <c r="N280" s="62">
        <f t="shared" si="4"/>
        <v>0</v>
      </c>
      <c r="Q280" s="76" t="s">
        <v>2424</v>
      </c>
      <c r="R280" s="77">
        <v>1</v>
      </c>
    </row>
    <row r="281" spans="1:18" ht="12.75">
      <c r="A281" s="63">
        <v>280</v>
      </c>
      <c r="B281" s="64" t="s">
        <v>762</v>
      </c>
      <c r="C281" s="64" t="s">
        <v>763</v>
      </c>
      <c r="D281" s="64">
        <v>41</v>
      </c>
      <c r="E281" s="64">
        <v>10</v>
      </c>
      <c r="F281" s="64">
        <v>0</v>
      </c>
      <c r="G281" s="64" t="s">
        <v>389</v>
      </c>
      <c r="H281" s="64">
        <v>73</v>
      </c>
      <c r="I281" s="64">
        <v>7</v>
      </c>
      <c r="J281" s="64">
        <v>0</v>
      </c>
      <c r="K281" s="64" t="s">
        <v>395</v>
      </c>
      <c r="L281" s="64">
        <v>-5</v>
      </c>
      <c r="M281" s="64">
        <v>1</v>
      </c>
      <c r="N281" s="62">
        <f t="shared" si="4"/>
        <v>0</v>
      </c>
      <c r="Q281" s="76" t="s">
        <v>2431</v>
      </c>
      <c r="R281" s="77">
        <v>1</v>
      </c>
    </row>
    <row r="282" spans="1:18" ht="12.75">
      <c r="A282" s="63">
        <v>281</v>
      </c>
      <c r="B282" s="64" t="s">
        <v>764</v>
      </c>
      <c r="C282" s="64" t="s">
        <v>765</v>
      </c>
      <c r="D282" s="64">
        <v>13</v>
      </c>
      <c r="E282" s="64">
        <v>4</v>
      </c>
      <c r="F282" s="64">
        <v>0</v>
      </c>
      <c r="G282" s="64" t="s">
        <v>389</v>
      </c>
      <c r="H282" s="64">
        <v>59</v>
      </c>
      <c r="I282" s="64">
        <v>30</v>
      </c>
      <c r="J282" s="64">
        <v>0</v>
      </c>
      <c r="K282" s="64" t="s">
        <v>395</v>
      </c>
      <c r="L282" s="64">
        <v>-4</v>
      </c>
      <c r="M282" s="64">
        <v>1</v>
      </c>
      <c r="N282" s="62">
        <f t="shared" si="4"/>
        <v>0</v>
      </c>
      <c r="Q282" s="76" t="s">
        <v>2432</v>
      </c>
      <c r="R282" s="77">
        <v>1</v>
      </c>
    </row>
    <row r="283" spans="1:18" ht="12.75">
      <c r="A283" s="63">
        <v>282</v>
      </c>
      <c r="B283" s="65" t="s">
        <v>766</v>
      </c>
      <c r="C283" s="65" t="s">
        <v>703</v>
      </c>
      <c r="D283" s="64">
        <v>41</v>
      </c>
      <c r="E283" s="64">
        <v>33</v>
      </c>
      <c r="F283" s="64">
        <v>0</v>
      </c>
      <c r="G283" s="64" t="s">
        <v>389</v>
      </c>
      <c r="H283" s="64">
        <v>112</v>
      </c>
      <c r="I283" s="64">
        <v>4</v>
      </c>
      <c r="J283" s="64">
        <v>0</v>
      </c>
      <c r="K283" s="64" t="s">
        <v>395</v>
      </c>
      <c r="L283" s="64">
        <v>-7</v>
      </c>
      <c r="M283" s="64">
        <v>1</v>
      </c>
      <c r="N283" s="62">
        <f t="shared" si="4"/>
        <v>0</v>
      </c>
      <c r="Q283" s="76" t="s">
        <v>2433</v>
      </c>
      <c r="R283" s="77">
        <v>1</v>
      </c>
    </row>
    <row r="284" spans="1:18" ht="12.75">
      <c r="A284" s="63">
        <v>283</v>
      </c>
      <c r="B284" s="65" t="s">
        <v>767</v>
      </c>
      <c r="C284" s="65" t="s">
        <v>468</v>
      </c>
      <c r="D284" s="64">
        <v>40</v>
      </c>
      <c r="E284" s="64">
        <v>39</v>
      </c>
      <c r="F284" s="64">
        <v>0</v>
      </c>
      <c r="G284" s="64" t="s">
        <v>389</v>
      </c>
      <c r="H284" s="64">
        <v>17</v>
      </c>
      <c r="I284" s="64">
        <v>57</v>
      </c>
      <c r="J284" s="64">
        <v>0</v>
      </c>
      <c r="K284" s="64" t="s">
        <v>347</v>
      </c>
      <c r="L284" s="64">
        <v>1</v>
      </c>
      <c r="M284" s="64">
        <v>1</v>
      </c>
      <c r="N284" s="62">
        <f t="shared" si="4"/>
        <v>0</v>
      </c>
      <c r="Q284" s="76" t="s">
        <v>2438</v>
      </c>
      <c r="R284" s="77">
        <v>1</v>
      </c>
    </row>
    <row r="285" spans="1:18" ht="12.75">
      <c r="A285" s="63">
        <v>284</v>
      </c>
      <c r="B285" s="64" t="s">
        <v>768</v>
      </c>
      <c r="C285" s="64" t="s">
        <v>422</v>
      </c>
      <c r="D285" s="64">
        <v>27</v>
      </c>
      <c r="E285" s="64">
        <v>26</v>
      </c>
      <c r="F285" s="64">
        <v>0</v>
      </c>
      <c r="G285" s="64" t="s">
        <v>423</v>
      </c>
      <c r="H285" s="64">
        <v>153</v>
      </c>
      <c r="I285" s="64">
        <v>5</v>
      </c>
      <c r="J285" s="64">
        <v>0</v>
      </c>
      <c r="K285" s="64" t="s">
        <v>347</v>
      </c>
      <c r="L285" s="64">
        <v>10</v>
      </c>
      <c r="M285" s="64">
        <v>1</v>
      </c>
      <c r="N285" s="62">
        <f t="shared" si="4"/>
        <v>0</v>
      </c>
      <c r="Q285" s="76" t="s">
        <v>2441</v>
      </c>
      <c r="R285" s="77">
        <v>1</v>
      </c>
    </row>
    <row r="286" spans="1:18" ht="12.75">
      <c r="A286" s="63">
        <v>285</v>
      </c>
      <c r="B286" s="64" t="s">
        <v>769</v>
      </c>
      <c r="C286" s="64" t="s">
        <v>653</v>
      </c>
      <c r="D286" s="64">
        <v>51</v>
      </c>
      <c r="E286" s="64">
        <v>23</v>
      </c>
      <c r="F286" s="64">
        <v>0</v>
      </c>
      <c r="G286" s="64" t="s">
        <v>389</v>
      </c>
      <c r="H286" s="64">
        <v>2</v>
      </c>
      <c r="I286" s="64">
        <v>43</v>
      </c>
      <c r="J286" s="64">
        <v>0</v>
      </c>
      <c r="K286" s="64" t="s">
        <v>395</v>
      </c>
      <c r="L286" s="64">
        <v>0</v>
      </c>
      <c r="M286" s="64">
        <v>1</v>
      </c>
      <c r="N286" s="62">
        <f t="shared" si="4"/>
        <v>0</v>
      </c>
      <c r="Q286" s="76" t="s">
        <v>2444</v>
      </c>
      <c r="R286" s="77">
        <v>1</v>
      </c>
    </row>
    <row r="287" spans="1:18" ht="12.75">
      <c r="A287" s="63">
        <v>286</v>
      </c>
      <c r="B287" s="65" t="s">
        <v>769</v>
      </c>
      <c r="C287" s="65" t="s">
        <v>770</v>
      </c>
      <c r="D287" s="64">
        <v>36</v>
      </c>
      <c r="E287" s="64">
        <v>29</v>
      </c>
      <c r="F287" s="64">
        <v>0</v>
      </c>
      <c r="G287" s="64" t="s">
        <v>389</v>
      </c>
      <c r="H287" s="64">
        <v>82</v>
      </c>
      <c r="I287" s="64">
        <v>24</v>
      </c>
      <c r="J287" s="64">
        <v>0</v>
      </c>
      <c r="K287" s="64" t="s">
        <v>395</v>
      </c>
      <c r="L287" s="64">
        <v>-5</v>
      </c>
      <c r="M287" s="64">
        <v>1</v>
      </c>
      <c r="N287" s="62">
        <f t="shared" si="4"/>
        <v>0</v>
      </c>
      <c r="Q287" s="76" t="s">
        <v>2445</v>
      </c>
      <c r="R287" s="77">
        <v>1</v>
      </c>
    </row>
    <row r="288" spans="1:18" ht="12.75">
      <c r="A288" s="63">
        <v>287</v>
      </c>
      <c r="B288" s="64" t="s">
        <v>771</v>
      </c>
      <c r="C288" s="64" t="s">
        <v>653</v>
      </c>
      <c r="D288" s="64">
        <v>51</v>
      </c>
      <c r="E288" s="64">
        <v>45</v>
      </c>
      <c r="F288" s="64">
        <v>0</v>
      </c>
      <c r="G288" s="64" t="s">
        <v>389</v>
      </c>
      <c r="H288" s="64">
        <v>1</v>
      </c>
      <c r="I288" s="64">
        <v>35</v>
      </c>
      <c r="J288" s="64">
        <v>0</v>
      </c>
      <c r="K288" s="64" t="s">
        <v>395</v>
      </c>
      <c r="L288" s="64">
        <v>0</v>
      </c>
      <c r="M288" s="64">
        <v>1</v>
      </c>
      <c r="N288" s="62">
        <f t="shared" si="4"/>
        <v>0</v>
      </c>
      <c r="Q288" s="76" t="s">
        <v>2447</v>
      </c>
      <c r="R288" s="77">
        <v>1</v>
      </c>
    </row>
    <row r="289" spans="1:18" ht="12.75">
      <c r="A289" s="63">
        <v>288</v>
      </c>
      <c r="B289" s="64" t="s">
        <v>772</v>
      </c>
      <c r="C289" s="64" t="s">
        <v>397</v>
      </c>
      <c r="D289" s="64">
        <v>44</v>
      </c>
      <c r="E289" s="64">
        <v>18</v>
      </c>
      <c r="F289" s="64">
        <v>0</v>
      </c>
      <c r="G289" s="64" t="s">
        <v>389</v>
      </c>
      <c r="H289" s="64">
        <v>96</v>
      </c>
      <c r="I289" s="64">
        <v>49</v>
      </c>
      <c r="J289" s="64">
        <v>0</v>
      </c>
      <c r="K289" s="64" t="s">
        <v>395</v>
      </c>
      <c r="L289" s="64">
        <v>-6</v>
      </c>
      <c r="M289" s="64">
        <v>1</v>
      </c>
      <c r="N289" s="62">
        <f t="shared" si="4"/>
        <v>0</v>
      </c>
      <c r="Q289" s="76" t="s">
        <v>2448</v>
      </c>
      <c r="R289" s="77">
        <v>1</v>
      </c>
    </row>
    <row r="290" spans="1:18" ht="12.75">
      <c r="A290" s="63">
        <v>289</v>
      </c>
      <c r="B290" s="64" t="s">
        <v>773</v>
      </c>
      <c r="C290" s="64" t="s">
        <v>416</v>
      </c>
      <c r="D290" s="64">
        <v>58</v>
      </c>
      <c r="E290" s="64">
        <v>36</v>
      </c>
      <c r="F290" s="64">
        <v>0</v>
      </c>
      <c r="G290" s="64" t="s">
        <v>389</v>
      </c>
      <c r="H290" s="64">
        <v>156</v>
      </c>
      <c r="I290" s="64">
        <v>14</v>
      </c>
      <c r="J290" s="64">
        <v>0</v>
      </c>
      <c r="K290" s="64" t="s">
        <v>395</v>
      </c>
      <c r="L290" s="64">
        <v>-9</v>
      </c>
      <c r="M290" s="64">
        <v>1</v>
      </c>
      <c r="N290" s="62">
        <f t="shared" si="4"/>
        <v>0</v>
      </c>
      <c r="Q290" s="76" t="s">
        <v>2449</v>
      </c>
      <c r="R290" s="77">
        <v>1</v>
      </c>
    </row>
    <row r="291" spans="1:18" ht="12.75">
      <c r="A291" s="63">
        <v>290</v>
      </c>
      <c r="B291" s="64" t="s">
        <v>774</v>
      </c>
      <c r="C291" s="64" t="s">
        <v>455</v>
      </c>
      <c r="D291" s="64">
        <v>39</v>
      </c>
      <c r="E291" s="64">
        <v>54</v>
      </c>
      <c r="F291" s="64">
        <v>0</v>
      </c>
      <c r="G291" s="64" t="s">
        <v>389</v>
      </c>
      <c r="H291" s="64">
        <v>105</v>
      </c>
      <c r="I291" s="64">
        <v>7</v>
      </c>
      <c r="J291" s="64">
        <v>0</v>
      </c>
      <c r="K291" s="64" t="s">
        <v>395</v>
      </c>
      <c r="L291" s="64">
        <v>-7</v>
      </c>
      <c r="M291" s="64">
        <v>1</v>
      </c>
      <c r="N291" s="62">
        <f t="shared" si="4"/>
        <v>0</v>
      </c>
      <c r="Q291" s="76" t="s">
        <v>2450</v>
      </c>
      <c r="R291" s="77">
        <v>1</v>
      </c>
    </row>
    <row r="292" spans="1:18" ht="12.75">
      <c r="A292" s="63">
        <v>291</v>
      </c>
      <c r="B292" s="64" t="s">
        <v>775</v>
      </c>
      <c r="C292" s="64" t="s">
        <v>403</v>
      </c>
      <c r="D292" s="64">
        <v>25</v>
      </c>
      <c r="E292" s="64">
        <v>54</v>
      </c>
      <c r="F292" s="64">
        <v>0</v>
      </c>
      <c r="G292" s="64" t="s">
        <v>389</v>
      </c>
      <c r="H292" s="64">
        <v>97</v>
      </c>
      <c r="I292" s="64">
        <v>26</v>
      </c>
      <c r="J292" s="64">
        <v>0</v>
      </c>
      <c r="K292" s="64" t="s">
        <v>395</v>
      </c>
      <c r="L292" s="64">
        <v>-6</v>
      </c>
      <c r="M292" s="64">
        <v>1</v>
      </c>
      <c r="N292" s="62">
        <f t="shared" si="4"/>
        <v>0</v>
      </c>
      <c r="Q292" s="76" t="s">
        <v>2451</v>
      </c>
      <c r="R292" s="77">
        <v>1</v>
      </c>
    </row>
    <row r="293" spans="1:18" ht="12.75">
      <c r="A293" s="63">
        <v>292</v>
      </c>
      <c r="B293" s="64" t="s">
        <v>776</v>
      </c>
      <c r="C293" s="64" t="s">
        <v>403</v>
      </c>
      <c r="D293" s="64">
        <v>31</v>
      </c>
      <c r="E293" s="64">
        <v>48</v>
      </c>
      <c r="F293" s="64">
        <v>0</v>
      </c>
      <c r="G293" s="64" t="s">
        <v>389</v>
      </c>
      <c r="H293" s="64">
        <v>98</v>
      </c>
      <c r="I293" s="64">
        <v>57</v>
      </c>
      <c r="J293" s="64">
        <v>0</v>
      </c>
      <c r="K293" s="64" t="s">
        <v>395</v>
      </c>
      <c r="L293" s="64">
        <v>-6</v>
      </c>
      <c r="M293" s="64">
        <v>1</v>
      </c>
      <c r="N293" s="62">
        <f t="shared" si="4"/>
        <v>0</v>
      </c>
      <c r="Q293" s="76" t="s">
        <v>2452</v>
      </c>
      <c r="R293" s="77">
        <v>1</v>
      </c>
    </row>
    <row r="294" spans="1:18" ht="12.75">
      <c r="A294" s="63">
        <v>293</v>
      </c>
      <c r="B294" s="64" t="s">
        <v>777</v>
      </c>
      <c r="C294" s="64" t="s">
        <v>518</v>
      </c>
      <c r="D294" s="64">
        <v>51</v>
      </c>
      <c r="E294" s="64">
        <v>13</v>
      </c>
      <c r="F294" s="64">
        <v>0</v>
      </c>
      <c r="G294" s="64" t="s">
        <v>389</v>
      </c>
      <c r="H294" s="64">
        <v>3</v>
      </c>
      <c r="I294" s="64">
        <v>13</v>
      </c>
      <c r="J294" s="64">
        <v>0</v>
      </c>
      <c r="K294" s="64" t="s">
        <v>347</v>
      </c>
      <c r="L294" s="64">
        <v>3</v>
      </c>
      <c r="M294" s="64">
        <v>1</v>
      </c>
      <c r="N294" s="62">
        <f t="shared" si="4"/>
        <v>0</v>
      </c>
      <c r="Q294" s="76" t="s">
        <v>2455</v>
      </c>
      <c r="R294" s="77">
        <v>1</v>
      </c>
    </row>
    <row r="295" spans="1:18" ht="12.75">
      <c r="A295" s="63">
        <v>294</v>
      </c>
      <c r="B295" s="65" t="s">
        <v>778</v>
      </c>
      <c r="C295" s="65" t="s">
        <v>457</v>
      </c>
      <c r="D295" s="64">
        <v>31</v>
      </c>
      <c r="E295" s="64">
        <v>9</v>
      </c>
      <c r="F295" s="64">
        <v>0</v>
      </c>
      <c r="G295" s="64" t="s">
        <v>389</v>
      </c>
      <c r="H295" s="64">
        <v>81</v>
      </c>
      <c r="I295" s="64">
        <v>23</v>
      </c>
      <c r="J295" s="64">
        <v>0</v>
      </c>
      <c r="K295" s="64" t="s">
        <v>395</v>
      </c>
      <c r="L295" s="64">
        <v>-5</v>
      </c>
      <c r="M295" s="64">
        <v>1</v>
      </c>
      <c r="N295" s="62">
        <f t="shared" si="4"/>
        <v>0</v>
      </c>
      <c r="Q295" s="76" t="s">
        <v>2456</v>
      </c>
      <c r="R295" s="77">
        <v>1</v>
      </c>
    </row>
    <row r="296" spans="1:18" ht="12.75">
      <c r="A296" s="63">
        <v>295</v>
      </c>
      <c r="B296" s="64" t="s">
        <v>778</v>
      </c>
      <c r="C296" s="64" t="s">
        <v>560</v>
      </c>
      <c r="D296" s="64">
        <v>43</v>
      </c>
      <c r="E296" s="64">
        <v>54</v>
      </c>
      <c r="F296" s="64">
        <v>0</v>
      </c>
      <c r="G296" s="64" t="s">
        <v>389</v>
      </c>
      <c r="H296" s="64">
        <v>69</v>
      </c>
      <c r="I296" s="64">
        <v>56</v>
      </c>
      <c r="J296" s="64">
        <v>0</v>
      </c>
      <c r="K296" s="64" t="s">
        <v>395</v>
      </c>
      <c r="L296" s="64">
        <v>-5</v>
      </c>
      <c r="M296" s="64">
        <v>1</v>
      </c>
      <c r="N296" s="62">
        <f t="shared" si="4"/>
        <v>0</v>
      </c>
      <c r="Q296" s="76" t="s">
        <v>2457</v>
      </c>
      <c r="R296" s="77">
        <v>1</v>
      </c>
    </row>
    <row r="297" spans="1:18" ht="12.75">
      <c r="A297" s="63">
        <v>296</v>
      </c>
      <c r="B297" s="64" t="s">
        <v>779</v>
      </c>
      <c r="C297" s="64" t="s">
        <v>518</v>
      </c>
      <c r="D297" s="64">
        <v>50</v>
      </c>
      <c r="E297" s="64">
        <v>54</v>
      </c>
      <c r="F297" s="64">
        <v>0</v>
      </c>
      <c r="G297" s="64" t="s">
        <v>389</v>
      </c>
      <c r="H297" s="64">
        <v>4</v>
      </c>
      <c r="I297" s="64">
        <v>30</v>
      </c>
      <c r="J297" s="64">
        <v>0</v>
      </c>
      <c r="K297" s="64" t="s">
        <v>347</v>
      </c>
      <c r="L297" s="64">
        <v>1</v>
      </c>
      <c r="M297" s="64">
        <v>1</v>
      </c>
      <c r="N297" s="62">
        <f t="shared" si="4"/>
        <v>0</v>
      </c>
      <c r="Q297" s="76" t="s">
        <v>2458</v>
      </c>
      <c r="R297" s="77">
        <v>1</v>
      </c>
    </row>
    <row r="298" spans="1:18" ht="12.75">
      <c r="A298" s="63">
        <v>297</v>
      </c>
      <c r="B298" s="64" t="s">
        <v>780</v>
      </c>
      <c r="C298" s="64" t="s">
        <v>703</v>
      </c>
      <c r="D298" s="64">
        <v>37</v>
      </c>
      <c r="E298" s="64">
        <v>42</v>
      </c>
      <c r="F298" s="64">
        <v>0</v>
      </c>
      <c r="G298" s="64" t="s">
        <v>389</v>
      </c>
      <c r="H298" s="64">
        <v>112</v>
      </c>
      <c r="I298" s="64">
        <v>9</v>
      </c>
      <c r="J298" s="64">
        <v>0</v>
      </c>
      <c r="K298" s="64" t="s">
        <v>395</v>
      </c>
      <c r="L298" s="64">
        <v>-7</v>
      </c>
      <c r="M298" s="64">
        <v>1</v>
      </c>
      <c r="N298" s="62">
        <f t="shared" si="4"/>
        <v>0</v>
      </c>
      <c r="Q298" s="76" t="s">
        <v>2461</v>
      </c>
      <c r="R298" s="77">
        <v>1</v>
      </c>
    </row>
    <row r="299" spans="1:18" ht="12.75">
      <c r="A299" s="63">
        <v>298</v>
      </c>
      <c r="B299" s="64" t="s">
        <v>781</v>
      </c>
      <c r="C299" s="64" t="s">
        <v>723</v>
      </c>
      <c r="D299" s="64">
        <v>7</v>
      </c>
      <c r="E299" s="64">
        <v>6</v>
      </c>
      <c r="F299" s="64">
        <v>0</v>
      </c>
      <c r="G299" s="64" t="s">
        <v>389</v>
      </c>
      <c r="H299" s="64">
        <v>73</v>
      </c>
      <c r="I299" s="64">
        <v>8</v>
      </c>
      <c r="J299" s="64">
        <v>0</v>
      </c>
      <c r="K299" s="64" t="s">
        <v>395</v>
      </c>
      <c r="L299" s="64">
        <v>-5</v>
      </c>
      <c r="M299" s="64">
        <v>1</v>
      </c>
      <c r="N299" s="62">
        <f t="shared" si="4"/>
        <v>0</v>
      </c>
      <c r="Q299" s="76" t="s">
        <v>2463</v>
      </c>
      <c r="R299" s="77">
        <v>1</v>
      </c>
    </row>
    <row r="300" spans="1:18" ht="12.75">
      <c r="A300" s="63">
        <v>299</v>
      </c>
      <c r="B300" s="64" t="s">
        <v>782</v>
      </c>
      <c r="C300" s="64" t="s">
        <v>527</v>
      </c>
      <c r="D300" s="64">
        <v>44</v>
      </c>
      <c r="E300" s="64">
        <v>32</v>
      </c>
      <c r="F300" s="64">
        <v>0</v>
      </c>
      <c r="G300" s="64" t="s">
        <v>389</v>
      </c>
      <c r="H300" s="64">
        <v>26</v>
      </c>
      <c r="I300" s="64">
        <v>6</v>
      </c>
      <c r="J300" s="64">
        <v>0</v>
      </c>
      <c r="K300" s="64" t="s">
        <v>347</v>
      </c>
      <c r="L300" s="64">
        <v>2</v>
      </c>
      <c r="M300" s="64">
        <v>1</v>
      </c>
      <c r="N300" s="62">
        <f t="shared" si="4"/>
        <v>0</v>
      </c>
      <c r="Q300" s="76" t="s">
        <v>2465</v>
      </c>
      <c r="R300" s="77">
        <v>1</v>
      </c>
    </row>
    <row r="301" spans="1:18" ht="12.75">
      <c r="A301" s="63">
        <v>300</v>
      </c>
      <c r="B301" s="65" t="s">
        <v>783</v>
      </c>
      <c r="C301" s="65" t="s">
        <v>784</v>
      </c>
      <c r="D301" s="64">
        <v>47</v>
      </c>
      <c r="E301" s="64">
        <v>26</v>
      </c>
      <c r="F301" s="64">
        <v>0</v>
      </c>
      <c r="G301" s="64" t="s">
        <v>389</v>
      </c>
      <c r="H301" s="64">
        <v>19</v>
      </c>
      <c r="I301" s="64">
        <v>14</v>
      </c>
      <c r="J301" s="64">
        <v>0</v>
      </c>
      <c r="K301" s="64" t="s">
        <v>347</v>
      </c>
      <c r="L301" s="64">
        <v>1</v>
      </c>
      <c r="M301" s="64">
        <v>1</v>
      </c>
      <c r="N301" s="62">
        <f t="shared" si="4"/>
        <v>0</v>
      </c>
      <c r="Q301" s="76" t="s">
        <v>2467</v>
      </c>
      <c r="R301" s="77">
        <v>1</v>
      </c>
    </row>
    <row r="302" spans="1:18" ht="12.75">
      <c r="A302" s="63">
        <v>301</v>
      </c>
      <c r="B302" s="64" t="s">
        <v>785</v>
      </c>
      <c r="C302" s="64" t="s">
        <v>629</v>
      </c>
      <c r="D302" s="64">
        <v>34</v>
      </c>
      <c r="E302" s="64">
        <v>34</v>
      </c>
      <c r="F302" s="64">
        <v>0</v>
      </c>
      <c r="G302" s="64" t="s">
        <v>423</v>
      </c>
      <c r="H302" s="64">
        <v>58</v>
      </c>
      <c r="I302" s="64">
        <v>25</v>
      </c>
      <c r="J302" s="64">
        <v>0</v>
      </c>
      <c r="K302" s="64" t="s">
        <v>395</v>
      </c>
      <c r="L302" s="64">
        <v>-6</v>
      </c>
      <c r="M302" s="64">
        <v>1</v>
      </c>
      <c r="N302" s="62">
        <f t="shared" si="4"/>
        <v>0</v>
      </c>
      <c r="Q302" s="76" t="s">
        <v>2469</v>
      </c>
      <c r="R302" s="77">
        <v>1</v>
      </c>
    </row>
    <row r="303" spans="1:18" ht="12.75">
      <c r="A303" s="63">
        <v>302</v>
      </c>
      <c r="B303" s="64" t="s">
        <v>786</v>
      </c>
      <c r="C303" s="64" t="s">
        <v>458</v>
      </c>
      <c r="D303" s="64">
        <v>42</v>
      </c>
      <c r="E303" s="64">
        <v>56</v>
      </c>
      <c r="F303" s="64">
        <v>0</v>
      </c>
      <c r="G303" s="64" t="s">
        <v>389</v>
      </c>
      <c r="H303" s="64">
        <v>78</v>
      </c>
      <c r="I303" s="64">
        <v>44</v>
      </c>
      <c r="J303" s="64">
        <v>0</v>
      </c>
      <c r="K303" s="64" t="s">
        <v>395</v>
      </c>
      <c r="L303" s="64">
        <v>-5</v>
      </c>
      <c r="M303" s="64">
        <v>1</v>
      </c>
      <c r="N303" s="62">
        <f t="shared" si="4"/>
        <v>0</v>
      </c>
      <c r="Q303" s="76" t="s">
        <v>2470</v>
      </c>
      <c r="R303" s="77">
        <v>1</v>
      </c>
    </row>
    <row r="304" spans="1:18" ht="12.75">
      <c r="A304" s="63">
        <v>303</v>
      </c>
      <c r="B304" s="65" t="s">
        <v>786</v>
      </c>
      <c r="C304" s="65" t="s">
        <v>787</v>
      </c>
      <c r="D304" s="64">
        <v>44</v>
      </c>
      <c r="E304" s="64">
        <v>23</v>
      </c>
      <c r="F304" s="64">
        <v>0</v>
      </c>
      <c r="G304" s="64" t="s">
        <v>389</v>
      </c>
      <c r="H304" s="64">
        <v>106</v>
      </c>
      <c r="I304" s="64">
        <v>43</v>
      </c>
      <c r="J304" s="64">
        <v>0</v>
      </c>
      <c r="K304" s="64" t="s">
        <v>395</v>
      </c>
      <c r="L304" s="64">
        <v>-7</v>
      </c>
      <c r="M304" s="64">
        <v>1</v>
      </c>
      <c r="N304" s="62">
        <f t="shared" si="4"/>
        <v>0</v>
      </c>
      <c r="Q304" s="76" t="s">
        <v>2471</v>
      </c>
      <c r="R304" s="77">
        <v>1</v>
      </c>
    </row>
    <row r="305" spans="1:18" ht="12.75">
      <c r="A305" s="63">
        <v>304</v>
      </c>
      <c r="B305" s="64" t="s">
        <v>788</v>
      </c>
      <c r="C305" s="64" t="s">
        <v>789</v>
      </c>
      <c r="D305" s="64">
        <v>3</v>
      </c>
      <c r="E305" s="64">
        <v>20</v>
      </c>
      <c r="F305" s="64">
        <v>0</v>
      </c>
      <c r="G305" s="64" t="s">
        <v>423</v>
      </c>
      <c r="H305" s="64">
        <v>29</v>
      </c>
      <c r="I305" s="64">
        <v>19</v>
      </c>
      <c r="J305" s="64">
        <v>0</v>
      </c>
      <c r="K305" s="64" t="s">
        <v>347</v>
      </c>
      <c r="L305" s="64">
        <v>2</v>
      </c>
      <c r="M305" s="64">
        <v>1</v>
      </c>
      <c r="N305" s="62">
        <f t="shared" si="4"/>
        <v>0</v>
      </c>
      <c r="Q305" s="76" t="s">
        <v>2475</v>
      </c>
      <c r="R305" s="77">
        <v>1</v>
      </c>
    </row>
    <row r="306" spans="1:18" ht="12.75">
      <c r="A306" s="63">
        <v>305</v>
      </c>
      <c r="B306" s="65" t="s">
        <v>790</v>
      </c>
      <c r="C306" s="65" t="s">
        <v>399</v>
      </c>
      <c r="D306" s="64">
        <v>26</v>
      </c>
      <c r="E306" s="64">
        <v>8</v>
      </c>
      <c r="F306" s="64">
        <v>0</v>
      </c>
      <c r="G306" s="64" t="s">
        <v>389</v>
      </c>
      <c r="H306" s="64">
        <v>43</v>
      </c>
      <c r="I306" s="64">
        <v>41</v>
      </c>
      <c r="J306" s="64">
        <v>0</v>
      </c>
      <c r="K306" s="64" t="s">
        <v>347</v>
      </c>
      <c r="L306" s="64">
        <v>3</v>
      </c>
      <c r="M306" s="64">
        <v>1</v>
      </c>
      <c r="N306" s="62">
        <f t="shared" si="4"/>
        <v>0</v>
      </c>
      <c r="Q306" s="76" t="s">
        <v>2497</v>
      </c>
      <c r="R306" s="77">
        <v>1</v>
      </c>
    </row>
    <row r="307" spans="1:18" ht="12.75">
      <c r="A307" s="63">
        <v>306</v>
      </c>
      <c r="B307" s="65" t="s">
        <v>791</v>
      </c>
      <c r="C307" s="65" t="s">
        <v>449</v>
      </c>
      <c r="D307" s="64">
        <v>0</v>
      </c>
      <c r="E307" s="64">
        <v>18</v>
      </c>
      <c r="F307" s="64">
        <v>0</v>
      </c>
      <c r="G307" s="64" t="s">
        <v>423</v>
      </c>
      <c r="H307" s="64">
        <v>100</v>
      </c>
      <c r="I307" s="64">
        <v>22</v>
      </c>
      <c r="J307" s="64">
        <v>0</v>
      </c>
      <c r="K307" s="64" t="s">
        <v>347</v>
      </c>
      <c r="L307" s="64">
        <v>7</v>
      </c>
      <c r="M307" s="64">
        <v>10</v>
      </c>
      <c r="N307" s="62" t="str">
        <f t="shared" si="4"/>
        <v>BUKITTINGGI</v>
      </c>
      <c r="Q307" s="76" t="s">
        <v>2500</v>
      </c>
      <c r="R307" s="77">
        <v>1</v>
      </c>
    </row>
    <row r="308" spans="1:18" ht="12.75">
      <c r="A308" s="63">
        <v>307</v>
      </c>
      <c r="B308" s="64" t="s">
        <v>792</v>
      </c>
      <c r="C308" s="64" t="s">
        <v>793</v>
      </c>
      <c r="D308" s="64">
        <v>20</v>
      </c>
      <c r="E308" s="64">
        <v>1</v>
      </c>
      <c r="F308" s="64">
        <v>0</v>
      </c>
      <c r="G308" s="64" t="s">
        <v>423</v>
      </c>
      <c r="H308" s="64">
        <v>28</v>
      </c>
      <c r="I308" s="64">
        <v>37</v>
      </c>
      <c r="J308" s="64">
        <v>0</v>
      </c>
      <c r="K308" s="64" t="s">
        <v>347</v>
      </c>
      <c r="L308" s="64">
        <v>2</v>
      </c>
      <c r="M308" s="64">
        <v>1</v>
      </c>
      <c r="N308" s="62">
        <f t="shared" si="4"/>
        <v>0</v>
      </c>
      <c r="Q308" s="76" t="s">
        <v>2504</v>
      </c>
      <c r="R308" s="77">
        <v>1</v>
      </c>
    </row>
    <row r="309" spans="1:18" ht="12.75">
      <c r="A309" s="63">
        <v>308</v>
      </c>
      <c r="B309" s="64" t="s">
        <v>794</v>
      </c>
      <c r="C309" s="64" t="s">
        <v>449</v>
      </c>
      <c r="D309" s="64">
        <v>5</v>
      </c>
      <c r="E309" s="64">
        <v>33</v>
      </c>
      <c r="F309" s="64">
        <v>0</v>
      </c>
      <c r="G309" s="64" t="s">
        <v>423</v>
      </c>
      <c r="H309" s="64">
        <v>120</v>
      </c>
      <c r="I309" s="64">
        <v>12</v>
      </c>
      <c r="J309" s="64">
        <v>0</v>
      </c>
      <c r="K309" s="64" t="s">
        <v>347</v>
      </c>
      <c r="L309" s="64">
        <v>8</v>
      </c>
      <c r="M309" s="64">
        <v>10</v>
      </c>
      <c r="N309" s="62" t="str">
        <f t="shared" si="4"/>
        <v>BULUKUMBA</v>
      </c>
      <c r="Q309" s="76" t="s">
        <v>2516</v>
      </c>
      <c r="R309" s="77">
        <v>1</v>
      </c>
    </row>
    <row r="310" spans="1:18" ht="12.75">
      <c r="A310" s="63">
        <v>309</v>
      </c>
      <c r="B310" s="65" t="s">
        <v>795</v>
      </c>
      <c r="C310" s="65" t="s">
        <v>449</v>
      </c>
      <c r="D310" s="64">
        <v>7</v>
      </c>
      <c r="E310" s="64">
        <v>3</v>
      </c>
      <c r="F310" s="64">
        <v>14.82</v>
      </c>
      <c r="G310" s="64" t="s">
        <v>423</v>
      </c>
      <c r="H310" s="64">
        <v>112</v>
      </c>
      <c r="I310" s="64">
        <v>34</v>
      </c>
      <c r="J310" s="64">
        <v>9</v>
      </c>
      <c r="K310" s="64" t="s">
        <v>347</v>
      </c>
      <c r="L310" s="64">
        <v>7</v>
      </c>
      <c r="M310" s="64">
        <v>10</v>
      </c>
      <c r="N310" s="62" t="str">
        <f t="shared" si="4"/>
        <v>BUNGAH GRESIK</v>
      </c>
      <c r="Q310" s="76" t="s">
        <v>2527</v>
      </c>
      <c r="R310" s="77">
        <v>1</v>
      </c>
    </row>
    <row r="311" spans="1:18" ht="12.75">
      <c r="A311" s="63">
        <v>310</v>
      </c>
      <c r="B311" s="64" t="s">
        <v>796</v>
      </c>
      <c r="C311" s="64" t="s">
        <v>449</v>
      </c>
      <c r="D311" s="64">
        <v>1</v>
      </c>
      <c r="E311" s="64">
        <v>40</v>
      </c>
      <c r="F311" s="64">
        <v>0</v>
      </c>
      <c r="G311" s="64" t="s">
        <v>423</v>
      </c>
      <c r="H311" s="64">
        <v>114</v>
      </c>
      <c r="I311" s="64">
        <v>53</v>
      </c>
      <c r="J311" s="64">
        <v>0</v>
      </c>
      <c r="K311" s="64" t="s">
        <v>347</v>
      </c>
      <c r="L311" s="64">
        <v>8</v>
      </c>
      <c r="M311" s="64">
        <v>10</v>
      </c>
      <c r="N311" s="62" t="str">
        <f t="shared" si="4"/>
        <v>BUNTOK</v>
      </c>
      <c r="Q311" s="76" t="s">
        <v>2535</v>
      </c>
      <c r="R311" s="77">
        <v>1</v>
      </c>
    </row>
    <row r="312" spans="1:18" ht="12.75">
      <c r="A312" s="63">
        <v>311</v>
      </c>
      <c r="B312" s="64" t="s">
        <v>797</v>
      </c>
      <c r="C312" s="64" t="s">
        <v>399</v>
      </c>
      <c r="D312" s="64">
        <v>27</v>
      </c>
      <c r="E312" s="64">
        <v>57</v>
      </c>
      <c r="F312" s="64">
        <v>0</v>
      </c>
      <c r="G312" s="64" t="s">
        <v>389</v>
      </c>
      <c r="H312" s="64">
        <v>49</v>
      </c>
      <c r="I312" s="64">
        <v>4</v>
      </c>
      <c r="J312" s="64">
        <v>0</v>
      </c>
      <c r="K312" s="64" t="s">
        <v>347</v>
      </c>
      <c r="L312" s="64">
        <v>3</v>
      </c>
      <c r="M312" s="64">
        <v>1</v>
      </c>
      <c r="N312" s="62">
        <f t="shared" si="4"/>
        <v>0</v>
      </c>
      <c r="Q312" s="76" t="s">
        <v>2547</v>
      </c>
      <c r="R312" s="77">
        <v>1</v>
      </c>
    </row>
    <row r="313" spans="1:18" ht="12.75">
      <c r="A313" s="63">
        <v>312</v>
      </c>
      <c r="B313" s="64" t="s">
        <v>798</v>
      </c>
      <c r="C313" s="64" t="s">
        <v>399</v>
      </c>
      <c r="D313" s="64">
        <v>26</v>
      </c>
      <c r="E313" s="64">
        <v>2</v>
      </c>
      <c r="F313" s="64">
        <v>0</v>
      </c>
      <c r="G313" s="64" t="s">
        <v>389</v>
      </c>
      <c r="H313" s="64">
        <v>43</v>
      </c>
      <c r="I313" s="64">
        <v>58</v>
      </c>
      <c r="J313" s="64">
        <v>0</v>
      </c>
      <c r="K313" s="64" t="s">
        <v>347</v>
      </c>
      <c r="L313" s="64">
        <v>3</v>
      </c>
      <c r="M313" s="64">
        <v>1</v>
      </c>
      <c r="N313" s="62">
        <f t="shared" si="4"/>
        <v>0</v>
      </c>
      <c r="Q313" s="76" t="s">
        <v>2548</v>
      </c>
      <c r="R313" s="77">
        <v>1</v>
      </c>
    </row>
    <row r="314" spans="1:18" ht="12.75">
      <c r="A314" s="63">
        <v>313</v>
      </c>
      <c r="B314" s="64" t="s">
        <v>799</v>
      </c>
      <c r="C314" s="64" t="s">
        <v>451</v>
      </c>
      <c r="D314" s="64">
        <v>34</v>
      </c>
      <c r="E314" s="64">
        <v>12</v>
      </c>
      <c r="F314" s="64">
        <v>0</v>
      </c>
      <c r="G314" s="64" t="s">
        <v>389</v>
      </c>
      <c r="H314" s="64">
        <v>118</v>
      </c>
      <c r="I314" s="64">
        <v>21</v>
      </c>
      <c r="J314" s="64">
        <v>0</v>
      </c>
      <c r="K314" s="64" t="s">
        <v>395</v>
      </c>
      <c r="L314" s="64">
        <v>-8</v>
      </c>
      <c r="M314" s="64">
        <v>1</v>
      </c>
      <c r="N314" s="62">
        <f t="shared" si="4"/>
        <v>0</v>
      </c>
      <c r="Q314" s="76" t="s">
        <v>2549</v>
      </c>
      <c r="R314" s="77">
        <v>1</v>
      </c>
    </row>
    <row r="315" spans="1:18" ht="12.75">
      <c r="A315" s="63">
        <v>314</v>
      </c>
      <c r="B315" s="65" t="s">
        <v>800</v>
      </c>
      <c r="C315" s="65" t="s">
        <v>801</v>
      </c>
      <c r="D315" s="64">
        <v>40</v>
      </c>
      <c r="E315" s="64">
        <v>47</v>
      </c>
      <c r="F315" s="64">
        <v>0</v>
      </c>
      <c r="G315" s="64" t="s">
        <v>389</v>
      </c>
      <c r="H315" s="64">
        <v>91</v>
      </c>
      <c r="I315" s="64">
        <v>7</v>
      </c>
      <c r="J315" s="64">
        <v>0</v>
      </c>
      <c r="K315" s="64" t="s">
        <v>395</v>
      </c>
      <c r="L315" s="64">
        <v>-6</v>
      </c>
      <c r="M315" s="64">
        <v>1</v>
      </c>
      <c r="N315" s="62">
        <f t="shared" si="4"/>
        <v>0</v>
      </c>
      <c r="Q315" s="76" t="s">
        <v>2550</v>
      </c>
      <c r="R315" s="77">
        <v>1</v>
      </c>
    </row>
    <row r="316" spans="1:18" ht="12.75">
      <c r="A316" s="63">
        <v>315</v>
      </c>
      <c r="B316" s="64" t="s">
        <v>800</v>
      </c>
      <c r="C316" s="64" t="s">
        <v>802</v>
      </c>
      <c r="D316" s="64">
        <v>44</v>
      </c>
      <c r="E316" s="64">
        <v>28</v>
      </c>
      <c r="F316" s="64">
        <v>0</v>
      </c>
      <c r="G316" s="64" t="s">
        <v>389</v>
      </c>
      <c r="H316" s="64">
        <v>73</v>
      </c>
      <c r="I316" s="64">
        <v>9</v>
      </c>
      <c r="J316" s="64">
        <v>0</v>
      </c>
      <c r="K316" s="64" t="s">
        <v>395</v>
      </c>
      <c r="L316" s="64">
        <v>-5</v>
      </c>
      <c r="M316" s="64">
        <v>1</v>
      </c>
      <c r="N316" s="62">
        <f t="shared" si="4"/>
        <v>0</v>
      </c>
      <c r="Q316" s="76" t="s">
        <v>2551</v>
      </c>
      <c r="R316" s="77">
        <v>1</v>
      </c>
    </row>
    <row r="317" spans="1:18" ht="12.75">
      <c r="A317" s="63">
        <v>316</v>
      </c>
      <c r="B317" s="64" t="s">
        <v>803</v>
      </c>
      <c r="C317" s="64" t="s">
        <v>544</v>
      </c>
      <c r="D317" s="64">
        <v>43</v>
      </c>
      <c r="E317" s="64">
        <v>35</v>
      </c>
      <c r="F317" s="64">
        <v>0</v>
      </c>
      <c r="G317" s="64" t="s">
        <v>389</v>
      </c>
      <c r="H317" s="64">
        <v>118</v>
      </c>
      <c r="I317" s="64">
        <v>57</v>
      </c>
      <c r="J317" s="64">
        <v>0</v>
      </c>
      <c r="K317" s="64" t="s">
        <v>395</v>
      </c>
      <c r="L317" s="64">
        <v>-8</v>
      </c>
      <c r="M317" s="64">
        <v>1</v>
      </c>
      <c r="N317" s="62">
        <f t="shared" si="4"/>
        <v>0</v>
      </c>
      <c r="Q317" s="76" t="s">
        <v>2600</v>
      </c>
      <c r="R317" s="77">
        <v>1</v>
      </c>
    </row>
    <row r="318" spans="1:18" ht="12.75">
      <c r="A318" s="63">
        <v>317</v>
      </c>
      <c r="B318" s="65" t="s">
        <v>804</v>
      </c>
      <c r="C318" s="65" t="s">
        <v>418</v>
      </c>
      <c r="D318" s="64">
        <v>40</v>
      </c>
      <c r="E318" s="64">
        <v>12</v>
      </c>
      <c r="F318" s="64">
        <v>0</v>
      </c>
      <c r="G318" s="64" t="s">
        <v>389</v>
      </c>
      <c r="H318" s="64">
        <v>29</v>
      </c>
      <c r="I318" s="64">
        <v>4</v>
      </c>
      <c r="J318" s="64">
        <v>0</v>
      </c>
      <c r="K318" s="64" t="s">
        <v>347</v>
      </c>
      <c r="L318" s="64">
        <v>2</v>
      </c>
      <c r="M318" s="64">
        <v>1</v>
      </c>
      <c r="N318" s="62">
        <f t="shared" si="4"/>
        <v>0</v>
      </c>
      <c r="Q318" s="76" t="s">
        <v>2601</v>
      </c>
      <c r="R318" s="77">
        <v>1</v>
      </c>
    </row>
    <row r="319" spans="1:18" ht="12.75">
      <c r="A319" s="63">
        <v>318</v>
      </c>
      <c r="B319" s="65" t="s">
        <v>805</v>
      </c>
      <c r="C319" s="65" t="s">
        <v>392</v>
      </c>
      <c r="D319" s="64">
        <v>28</v>
      </c>
      <c r="E319" s="64">
        <v>57</v>
      </c>
      <c r="F319" s="64">
        <v>0</v>
      </c>
      <c r="G319" s="64" t="s">
        <v>389</v>
      </c>
      <c r="H319" s="64">
        <v>50</v>
      </c>
      <c r="I319" s="64">
        <v>50</v>
      </c>
      <c r="J319" s="64">
        <v>0</v>
      </c>
      <c r="K319" s="64" t="s">
        <v>347</v>
      </c>
      <c r="L319" s="64">
        <v>3</v>
      </c>
      <c r="M319" s="64">
        <v>1</v>
      </c>
      <c r="N319" s="62">
        <f t="shared" si="4"/>
        <v>0</v>
      </c>
      <c r="Q319" s="76" t="s">
        <v>2605</v>
      </c>
      <c r="R319" s="77">
        <v>1</v>
      </c>
    </row>
    <row r="320" spans="1:18" ht="12.75">
      <c r="A320" s="63">
        <v>319</v>
      </c>
      <c r="B320" s="65" t="s">
        <v>806</v>
      </c>
      <c r="C320" s="65" t="s">
        <v>685</v>
      </c>
      <c r="D320" s="64">
        <v>45</v>
      </c>
      <c r="E320" s="64">
        <v>57</v>
      </c>
      <c r="F320" s="64">
        <v>0</v>
      </c>
      <c r="G320" s="64" t="s">
        <v>389</v>
      </c>
      <c r="H320" s="64">
        <v>112</v>
      </c>
      <c r="I320" s="64">
        <v>30</v>
      </c>
      <c r="J320" s="64">
        <v>0</v>
      </c>
      <c r="K320" s="64" t="s">
        <v>395</v>
      </c>
      <c r="L320" s="64">
        <v>-7</v>
      </c>
      <c r="M320" s="64">
        <v>1</v>
      </c>
      <c r="N320" s="62">
        <f t="shared" si="4"/>
        <v>0</v>
      </c>
      <c r="Q320" s="76" t="s">
        <v>2609</v>
      </c>
      <c r="R320" s="77">
        <v>1</v>
      </c>
    </row>
    <row r="321" spans="1:18" ht="12.75">
      <c r="A321" s="63">
        <v>320</v>
      </c>
      <c r="B321" s="64" t="s">
        <v>807</v>
      </c>
      <c r="C321" s="64" t="s">
        <v>480</v>
      </c>
      <c r="D321" s="64">
        <v>44</v>
      </c>
      <c r="E321" s="64">
        <v>17</v>
      </c>
      <c r="F321" s="64">
        <v>0</v>
      </c>
      <c r="G321" s="64" t="s">
        <v>389</v>
      </c>
      <c r="H321" s="64">
        <v>85</v>
      </c>
      <c r="I321" s="64">
        <v>25</v>
      </c>
      <c r="J321" s="64">
        <v>0</v>
      </c>
      <c r="K321" s="64" t="s">
        <v>395</v>
      </c>
      <c r="L321" s="64">
        <v>-5</v>
      </c>
      <c r="M321" s="64">
        <v>1</v>
      </c>
      <c r="N321" s="62">
        <f t="shared" si="4"/>
        <v>0</v>
      </c>
      <c r="Q321" s="76" t="s">
        <v>2611</v>
      </c>
      <c r="R321" s="77">
        <v>1</v>
      </c>
    </row>
    <row r="322" spans="1:18" ht="12.75">
      <c r="A322" s="63">
        <v>321</v>
      </c>
      <c r="B322" s="64" t="s">
        <v>808</v>
      </c>
      <c r="C322" s="64" t="s">
        <v>809</v>
      </c>
      <c r="D322" s="64">
        <v>8</v>
      </c>
      <c r="E322" s="64">
        <v>25</v>
      </c>
      <c r="F322" s="64">
        <v>0</v>
      </c>
      <c r="G322" s="64" t="s">
        <v>389</v>
      </c>
      <c r="H322" s="64">
        <v>124</v>
      </c>
      <c r="I322" s="64">
        <v>37</v>
      </c>
      <c r="J322" s="64">
        <v>0</v>
      </c>
      <c r="K322" s="64" t="s">
        <v>347</v>
      </c>
      <c r="L322" s="64">
        <v>8</v>
      </c>
      <c r="M322" s="64">
        <v>1</v>
      </c>
      <c r="N322" s="62">
        <f t="shared" si="4"/>
        <v>0</v>
      </c>
      <c r="Q322" s="76" t="s">
        <v>2612</v>
      </c>
      <c r="R322" s="77">
        <v>1</v>
      </c>
    </row>
    <row r="323" spans="1:18" ht="12.75">
      <c r="A323" s="63">
        <v>322</v>
      </c>
      <c r="B323" s="64" t="s">
        <v>810</v>
      </c>
      <c r="C323" s="64" t="s">
        <v>468</v>
      </c>
      <c r="D323" s="64">
        <v>39</v>
      </c>
      <c r="E323" s="64">
        <v>15</v>
      </c>
      <c r="F323" s="64">
        <v>0</v>
      </c>
      <c r="G323" s="64" t="s">
        <v>389</v>
      </c>
      <c r="H323" s="64">
        <v>9</v>
      </c>
      <c r="I323" s="64">
        <v>4</v>
      </c>
      <c r="J323" s="64">
        <v>0</v>
      </c>
      <c r="K323" s="64" t="s">
        <v>347</v>
      </c>
      <c r="L323" s="64">
        <v>1</v>
      </c>
      <c r="M323" s="64">
        <v>1</v>
      </c>
      <c r="N323" s="62">
        <f aca="true" t="shared" si="5" ref="N323:N386">+IF(C323=$N$1,B323,)</f>
        <v>0</v>
      </c>
      <c r="Q323" s="76" t="s">
        <v>2616</v>
      </c>
      <c r="R323" s="77">
        <v>1</v>
      </c>
    </row>
    <row r="324" spans="1:18" ht="12.75">
      <c r="A324" s="63">
        <v>323</v>
      </c>
      <c r="B324" s="65" t="s">
        <v>811</v>
      </c>
      <c r="C324" s="65" t="s">
        <v>422</v>
      </c>
      <c r="D324" s="64">
        <v>16</v>
      </c>
      <c r="E324" s="64">
        <v>53</v>
      </c>
      <c r="F324" s="64">
        <v>0</v>
      </c>
      <c r="G324" s="64" t="s">
        <v>423</v>
      </c>
      <c r="H324" s="64">
        <v>145</v>
      </c>
      <c r="I324" s="64">
        <v>45</v>
      </c>
      <c r="J324" s="64">
        <v>0</v>
      </c>
      <c r="K324" s="64" t="s">
        <v>347</v>
      </c>
      <c r="L324" s="64">
        <v>10</v>
      </c>
      <c r="M324" s="64">
        <v>1</v>
      </c>
      <c r="N324" s="62">
        <f t="shared" si="5"/>
        <v>0</v>
      </c>
      <c r="Q324" s="76" t="s">
        <v>40</v>
      </c>
      <c r="R324" s="77">
        <v>1</v>
      </c>
    </row>
    <row r="325" spans="1:18" ht="12.75">
      <c r="A325" s="63">
        <v>324</v>
      </c>
      <c r="B325" s="64" t="s">
        <v>812</v>
      </c>
      <c r="C325" s="64" t="s">
        <v>408</v>
      </c>
      <c r="D325" s="64">
        <v>30</v>
      </c>
      <c r="E325" s="64">
        <v>8</v>
      </c>
      <c r="F325" s="64">
        <v>0</v>
      </c>
      <c r="G325" s="64" t="s">
        <v>389</v>
      </c>
      <c r="H325" s="64">
        <v>31</v>
      </c>
      <c r="I325" s="64">
        <v>24</v>
      </c>
      <c r="J325" s="64">
        <v>0</v>
      </c>
      <c r="K325" s="64" t="s">
        <v>347</v>
      </c>
      <c r="L325" s="64">
        <v>2</v>
      </c>
      <c r="M325" s="64">
        <v>1</v>
      </c>
      <c r="N325" s="62">
        <f t="shared" si="5"/>
        <v>0</v>
      </c>
      <c r="Q325" s="76" t="s">
        <v>41</v>
      </c>
      <c r="R325" s="77">
        <v>1</v>
      </c>
    </row>
    <row r="326" spans="1:18" ht="12.75">
      <c r="A326" s="63">
        <v>325</v>
      </c>
      <c r="B326" s="65" t="s">
        <v>813</v>
      </c>
      <c r="C326" s="65" t="s">
        <v>410</v>
      </c>
      <c r="D326" s="64">
        <v>4</v>
      </c>
      <c r="E326" s="64">
        <v>58</v>
      </c>
      <c r="F326" s="64">
        <v>0</v>
      </c>
      <c r="G326" s="64" t="s">
        <v>389</v>
      </c>
      <c r="H326" s="64">
        <v>8</v>
      </c>
      <c r="I326" s="64">
        <v>21</v>
      </c>
      <c r="J326" s="64">
        <v>0</v>
      </c>
      <c r="K326" s="64" t="s">
        <v>347</v>
      </c>
      <c r="L326" s="64">
        <v>1</v>
      </c>
      <c r="M326" s="64">
        <v>1</v>
      </c>
      <c r="N326" s="62">
        <f t="shared" si="5"/>
        <v>0</v>
      </c>
      <c r="Q326" s="76" t="s">
        <v>42</v>
      </c>
      <c r="R326" s="77">
        <v>1</v>
      </c>
    </row>
    <row r="327" spans="1:18" ht="12.75">
      <c r="A327" s="63">
        <v>326</v>
      </c>
      <c r="B327" s="64" t="s">
        <v>814</v>
      </c>
      <c r="C327" s="64" t="s">
        <v>516</v>
      </c>
      <c r="D327" s="64">
        <v>22</v>
      </c>
      <c r="E327" s="64">
        <v>29</v>
      </c>
      <c r="F327" s="64">
        <v>0</v>
      </c>
      <c r="G327" s="64" t="s">
        <v>423</v>
      </c>
      <c r="H327" s="64">
        <v>68</v>
      </c>
      <c r="I327" s="64">
        <v>55</v>
      </c>
      <c r="J327" s="64">
        <v>0</v>
      </c>
      <c r="K327" s="64" t="s">
        <v>395</v>
      </c>
      <c r="L327" s="64">
        <v>-4</v>
      </c>
      <c r="M327" s="64">
        <v>1</v>
      </c>
      <c r="N327" s="62">
        <f t="shared" si="5"/>
        <v>0</v>
      </c>
      <c r="Q327" s="76" t="s">
        <v>60</v>
      </c>
      <c r="R327" s="77">
        <v>1</v>
      </c>
    </row>
    <row r="328" spans="1:18" ht="12.75">
      <c r="A328" s="63">
        <v>327</v>
      </c>
      <c r="B328" s="64" t="s">
        <v>815</v>
      </c>
      <c r="C328" s="64" t="s">
        <v>449</v>
      </c>
      <c r="D328" s="64">
        <v>4</v>
      </c>
      <c r="E328" s="64">
        <v>41</v>
      </c>
      <c r="F328" s="64">
        <v>0</v>
      </c>
      <c r="G328" s="64" t="s">
        <v>423</v>
      </c>
      <c r="H328" s="64">
        <v>95</v>
      </c>
      <c r="I328" s="64">
        <v>36</v>
      </c>
      <c r="J328" s="64">
        <v>0</v>
      </c>
      <c r="K328" s="64" t="s">
        <v>347</v>
      </c>
      <c r="L328" s="64">
        <v>7</v>
      </c>
      <c r="M328" s="64">
        <v>10</v>
      </c>
      <c r="N328" s="62" t="str">
        <f t="shared" si="5"/>
        <v>CALANG</v>
      </c>
      <c r="Q328" s="78" t="s">
        <v>256</v>
      </c>
      <c r="R328" s="79">
        <v>2212</v>
      </c>
    </row>
    <row r="329" spans="1:14" ht="12.75">
      <c r="A329" s="63">
        <v>328</v>
      </c>
      <c r="B329" s="64" t="s">
        <v>816</v>
      </c>
      <c r="C329" s="64" t="s">
        <v>433</v>
      </c>
      <c r="D329" s="64">
        <v>22</v>
      </c>
      <c r="E329" s="64">
        <v>39</v>
      </c>
      <c r="F329" s="64">
        <v>0</v>
      </c>
      <c r="G329" s="64" t="s">
        <v>389</v>
      </c>
      <c r="H329" s="64">
        <v>88</v>
      </c>
      <c r="I329" s="64">
        <v>27</v>
      </c>
      <c r="J329" s="64">
        <v>0</v>
      </c>
      <c r="K329" s="64" t="s">
        <v>347</v>
      </c>
      <c r="L329" s="64">
        <v>5</v>
      </c>
      <c r="M329" s="64">
        <v>1</v>
      </c>
      <c r="N329" s="62">
        <f t="shared" si="5"/>
        <v>0</v>
      </c>
    </row>
    <row r="330" spans="1:14" ht="12.75">
      <c r="A330" s="63">
        <v>329</v>
      </c>
      <c r="B330" s="64" t="s">
        <v>817</v>
      </c>
      <c r="C330" s="64" t="s">
        <v>555</v>
      </c>
      <c r="D330" s="64">
        <v>40</v>
      </c>
      <c r="E330" s="64">
        <v>53</v>
      </c>
      <c r="F330" s="64">
        <v>0</v>
      </c>
      <c r="G330" s="64" t="s">
        <v>389</v>
      </c>
      <c r="H330" s="64">
        <v>74</v>
      </c>
      <c r="I330" s="64">
        <v>17</v>
      </c>
      <c r="J330" s="64">
        <v>0</v>
      </c>
      <c r="K330" s="64" t="s">
        <v>395</v>
      </c>
      <c r="L330" s="64">
        <v>-5</v>
      </c>
      <c r="M330" s="64">
        <v>1</v>
      </c>
      <c r="N330" s="62">
        <f t="shared" si="5"/>
        <v>0</v>
      </c>
    </row>
    <row r="331" spans="1:14" ht="12.75">
      <c r="A331" s="63">
        <v>330</v>
      </c>
      <c r="B331" s="64" t="s">
        <v>818</v>
      </c>
      <c r="C331" s="64" t="s">
        <v>451</v>
      </c>
      <c r="D331" s="64">
        <v>32</v>
      </c>
      <c r="E331" s="64">
        <v>40</v>
      </c>
      <c r="F331" s="64">
        <v>0</v>
      </c>
      <c r="G331" s="64" t="s">
        <v>389</v>
      </c>
      <c r="H331" s="64">
        <v>115</v>
      </c>
      <c r="I331" s="64">
        <v>31</v>
      </c>
      <c r="J331" s="64">
        <v>0</v>
      </c>
      <c r="K331" s="64" t="s">
        <v>395</v>
      </c>
      <c r="L331" s="64">
        <v>-8</v>
      </c>
      <c r="M331" s="64">
        <v>1</v>
      </c>
      <c r="N331" s="62">
        <f t="shared" si="5"/>
        <v>0</v>
      </c>
    </row>
    <row r="332" spans="1:14" ht="12.75">
      <c r="A332" s="63">
        <v>331</v>
      </c>
      <c r="B332" s="64" t="s">
        <v>819</v>
      </c>
      <c r="C332" s="64" t="s">
        <v>394</v>
      </c>
      <c r="D332" s="64">
        <v>51</v>
      </c>
      <c r="E332" s="64">
        <v>7</v>
      </c>
      <c r="F332" s="64">
        <v>0</v>
      </c>
      <c r="G332" s="64" t="s">
        <v>389</v>
      </c>
      <c r="H332" s="64">
        <v>114</v>
      </c>
      <c r="I332" s="64">
        <v>1</v>
      </c>
      <c r="J332" s="64">
        <v>0</v>
      </c>
      <c r="K332" s="64" t="s">
        <v>395</v>
      </c>
      <c r="L332" s="64">
        <v>-7</v>
      </c>
      <c r="M332" s="64">
        <v>1</v>
      </c>
      <c r="N332" s="62">
        <f t="shared" si="5"/>
        <v>0</v>
      </c>
    </row>
    <row r="333" spans="1:14" ht="12.75">
      <c r="A333" s="63">
        <v>332</v>
      </c>
      <c r="B333" s="64" t="s">
        <v>820</v>
      </c>
      <c r="C333" s="64" t="s">
        <v>723</v>
      </c>
      <c r="D333" s="64">
        <v>3</v>
      </c>
      <c r="E333" s="64">
        <v>33</v>
      </c>
      <c r="F333" s="64">
        <v>0</v>
      </c>
      <c r="G333" s="64" t="s">
        <v>389</v>
      </c>
      <c r="H333" s="64">
        <v>76</v>
      </c>
      <c r="I333" s="64">
        <v>23</v>
      </c>
      <c r="J333" s="64">
        <v>0</v>
      </c>
      <c r="K333" s="64" t="s">
        <v>395</v>
      </c>
      <c r="L333" s="64">
        <v>-5</v>
      </c>
      <c r="M333" s="64">
        <v>1</v>
      </c>
      <c r="N333" s="62">
        <f t="shared" si="5"/>
        <v>0</v>
      </c>
    </row>
    <row r="334" spans="1:14" ht="12.75">
      <c r="A334" s="63">
        <v>333</v>
      </c>
      <c r="B334" s="64" t="s">
        <v>821</v>
      </c>
      <c r="C334" s="64" t="s">
        <v>429</v>
      </c>
      <c r="D334" s="64">
        <v>42</v>
      </c>
      <c r="E334" s="64">
        <v>32</v>
      </c>
      <c r="F334" s="64">
        <v>0</v>
      </c>
      <c r="G334" s="64" t="s">
        <v>389</v>
      </c>
      <c r="H334" s="64">
        <v>8</v>
      </c>
      <c r="I334" s="64">
        <v>48</v>
      </c>
      <c r="J334" s="64">
        <v>0</v>
      </c>
      <c r="K334" s="64" t="s">
        <v>347</v>
      </c>
      <c r="L334" s="64">
        <v>1</v>
      </c>
      <c r="M334" s="64">
        <v>1</v>
      </c>
      <c r="N334" s="62">
        <f t="shared" si="5"/>
        <v>0</v>
      </c>
    </row>
    <row r="335" spans="1:14" ht="12.75">
      <c r="A335" s="63">
        <v>334</v>
      </c>
      <c r="B335" s="64" t="s">
        <v>822</v>
      </c>
      <c r="C335" s="64" t="s">
        <v>823</v>
      </c>
      <c r="D335" s="64">
        <v>21</v>
      </c>
      <c r="E335" s="64">
        <v>25</v>
      </c>
      <c r="F335" s="64">
        <v>0</v>
      </c>
      <c r="G335" s="64" t="s">
        <v>389</v>
      </c>
      <c r="H335" s="64">
        <v>77</v>
      </c>
      <c r="I335" s="64">
        <v>51</v>
      </c>
      <c r="J335" s="64">
        <v>0</v>
      </c>
      <c r="K335" s="64" t="s">
        <v>395</v>
      </c>
      <c r="L335" s="64">
        <v>-5</v>
      </c>
      <c r="M335" s="64">
        <v>1</v>
      </c>
      <c r="N335" s="62">
        <f t="shared" si="5"/>
        <v>0</v>
      </c>
    </row>
    <row r="336" spans="1:14" ht="12.75">
      <c r="A336" s="63">
        <v>335</v>
      </c>
      <c r="B336" s="65" t="s">
        <v>824</v>
      </c>
      <c r="C336" s="65" t="s">
        <v>629</v>
      </c>
      <c r="D336" s="64">
        <v>33</v>
      </c>
      <c r="E336" s="64">
        <v>37</v>
      </c>
      <c r="F336" s="64">
        <v>0</v>
      </c>
      <c r="G336" s="64" t="s">
        <v>389</v>
      </c>
      <c r="H336" s="64">
        <v>92</v>
      </c>
      <c r="I336" s="64">
        <v>46</v>
      </c>
      <c r="J336" s="64">
        <v>0</v>
      </c>
      <c r="K336" s="64" t="s">
        <v>395</v>
      </c>
      <c r="L336" s="64">
        <v>-6</v>
      </c>
      <c r="M336" s="64">
        <v>1</v>
      </c>
      <c r="N336" s="62">
        <f t="shared" si="5"/>
        <v>0</v>
      </c>
    </row>
    <row r="337" spans="1:14" ht="12.75">
      <c r="A337" s="63">
        <v>336</v>
      </c>
      <c r="B337" s="64" t="s">
        <v>825</v>
      </c>
      <c r="C337" s="64" t="s">
        <v>523</v>
      </c>
      <c r="D337" s="64">
        <v>43</v>
      </c>
      <c r="E337" s="64">
        <v>56</v>
      </c>
      <c r="F337" s="64">
        <v>0</v>
      </c>
      <c r="G337" s="64" t="s">
        <v>389</v>
      </c>
      <c r="H337" s="64">
        <v>90</v>
      </c>
      <c r="I337" s="64">
        <v>16</v>
      </c>
      <c r="J337" s="64">
        <v>0</v>
      </c>
      <c r="K337" s="64" t="s">
        <v>395</v>
      </c>
      <c r="L337" s="64">
        <v>-6</v>
      </c>
      <c r="M337" s="64">
        <v>1</v>
      </c>
      <c r="N337" s="62">
        <f t="shared" si="5"/>
        <v>0</v>
      </c>
    </row>
    <row r="338" spans="1:14" ht="12.75">
      <c r="A338" s="63">
        <v>337</v>
      </c>
      <c r="B338" s="65" t="s">
        <v>826</v>
      </c>
      <c r="C338" s="65" t="s">
        <v>580</v>
      </c>
      <c r="D338" s="64">
        <v>38</v>
      </c>
      <c r="E338" s="64">
        <v>49</v>
      </c>
      <c r="F338" s="64">
        <v>0</v>
      </c>
      <c r="G338" s="64" t="s">
        <v>389</v>
      </c>
      <c r="H338" s="64">
        <v>76</v>
      </c>
      <c r="I338" s="64">
        <v>52</v>
      </c>
      <c r="J338" s="64">
        <v>0</v>
      </c>
      <c r="K338" s="64" t="s">
        <v>395</v>
      </c>
      <c r="L338" s="64">
        <v>-5</v>
      </c>
      <c r="M338" s="64">
        <v>1</v>
      </c>
      <c r="N338" s="62">
        <f t="shared" si="5"/>
        <v>0</v>
      </c>
    </row>
    <row r="339" spans="1:14" ht="12.75">
      <c r="A339" s="63">
        <v>338</v>
      </c>
      <c r="B339" s="64" t="s">
        <v>827</v>
      </c>
      <c r="C339" s="64" t="s">
        <v>394</v>
      </c>
      <c r="D339" s="64">
        <v>49</v>
      </c>
      <c r="E339" s="64">
        <v>57</v>
      </c>
      <c r="F339" s="64">
        <v>0</v>
      </c>
      <c r="G339" s="64" t="s">
        <v>389</v>
      </c>
      <c r="H339" s="64">
        <v>125</v>
      </c>
      <c r="I339" s="64">
        <v>16</v>
      </c>
      <c r="J339" s="64">
        <v>0</v>
      </c>
      <c r="K339" s="64" t="s">
        <v>395</v>
      </c>
      <c r="L339" s="64">
        <v>-8</v>
      </c>
      <c r="M339" s="64">
        <v>1</v>
      </c>
      <c r="N339" s="62">
        <f t="shared" si="5"/>
        <v>0</v>
      </c>
    </row>
    <row r="340" spans="1:14" ht="12.75">
      <c r="A340" s="63">
        <v>339</v>
      </c>
      <c r="B340" s="64" t="s">
        <v>828</v>
      </c>
      <c r="C340" s="64" t="s">
        <v>412</v>
      </c>
      <c r="D340" s="64">
        <v>19</v>
      </c>
      <c r="E340" s="64">
        <v>50</v>
      </c>
      <c r="F340" s="64">
        <v>0</v>
      </c>
      <c r="G340" s="64" t="s">
        <v>389</v>
      </c>
      <c r="H340" s="64">
        <v>90</v>
      </c>
      <c r="I340" s="64">
        <v>31</v>
      </c>
      <c r="J340" s="64">
        <v>0</v>
      </c>
      <c r="K340" s="64" t="s">
        <v>395</v>
      </c>
      <c r="L340" s="64">
        <v>-6</v>
      </c>
      <c r="M340" s="64">
        <v>1</v>
      </c>
      <c r="N340" s="62">
        <f t="shared" si="5"/>
        <v>0</v>
      </c>
    </row>
    <row r="341" spans="1:14" ht="12.75">
      <c r="A341" s="63">
        <v>340</v>
      </c>
      <c r="B341" s="65" t="s">
        <v>829</v>
      </c>
      <c r="C341" s="65" t="s">
        <v>488</v>
      </c>
      <c r="D341" s="64">
        <v>20</v>
      </c>
      <c r="E341" s="64">
        <v>28</v>
      </c>
      <c r="F341" s="64">
        <v>0</v>
      </c>
      <c r="G341" s="64" t="s">
        <v>423</v>
      </c>
      <c r="H341" s="64">
        <v>54</v>
      </c>
      <c r="I341" s="64">
        <v>40</v>
      </c>
      <c r="J341" s="64">
        <v>0</v>
      </c>
      <c r="K341" s="64" t="s">
        <v>395</v>
      </c>
      <c r="L341" s="64">
        <v>-3</v>
      </c>
      <c r="M341" s="64">
        <v>1</v>
      </c>
      <c r="N341" s="62">
        <f t="shared" si="5"/>
        <v>0</v>
      </c>
    </row>
    <row r="342" spans="1:14" ht="12.75">
      <c r="A342" s="63">
        <v>341</v>
      </c>
      <c r="B342" s="64" t="s">
        <v>830</v>
      </c>
      <c r="C342" s="64" t="s">
        <v>412</v>
      </c>
      <c r="D342" s="64">
        <v>21</v>
      </c>
      <c r="E342" s="64">
        <v>2</v>
      </c>
      <c r="F342" s="64">
        <v>0</v>
      </c>
      <c r="G342" s="64" t="s">
        <v>389</v>
      </c>
      <c r="H342" s="64">
        <v>86</v>
      </c>
      <c r="I342" s="64">
        <v>52</v>
      </c>
      <c r="J342" s="64">
        <v>0</v>
      </c>
      <c r="K342" s="64" t="s">
        <v>395</v>
      </c>
      <c r="L342" s="64">
        <v>-6</v>
      </c>
      <c r="M342" s="64">
        <v>1</v>
      </c>
      <c r="N342" s="62">
        <f t="shared" si="5"/>
        <v>0</v>
      </c>
    </row>
    <row r="343" spans="1:14" ht="12.75">
      <c r="A343" s="63">
        <v>342</v>
      </c>
      <c r="B343" s="65" t="s">
        <v>831</v>
      </c>
      <c r="C343" s="65" t="s">
        <v>422</v>
      </c>
      <c r="D343" s="64">
        <v>35</v>
      </c>
      <c r="E343" s="64">
        <v>19</v>
      </c>
      <c r="F343" s="64">
        <v>0</v>
      </c>
      <c r="G343" s="64" t="s">
        <v>423</v>
      </c>
      <c r="H343" s="64">
        <v>149</v>
      </c>
      <c r="I343" s="64">
        <v>12</v>
      </c>
      <c r="J343" s="64">
        <v>0</v>
      </c>
      <c r="K343" s="64" t="s">
        <v>347</v>
      </c>
      <c r="L343" s="64">
        <v>10</v>
      </c>
      <c r="M343" s="64">
        <v>1</v>
      </c>
      <c r="N343" s="62">
        <f t="shared" si="5"/>
        <v>0</v>
      </c>
    </row>
    <row r="344" spans="1:14" ht="12.75">
      <c r="A344" s="63">
        <v>343</v>
      </c>
      <c r="B344" s="65" t="s">
        <v>832</v>
      </c>
      <c r="C344" s="65" t="s">
        <v>719</v>
      </c>
      <c r="D344" s="64">
        <v>28</v>
      </c>
      <c r="E344" s="64">
        <v>28</v>
      </c>
      <c r="F344" s="64">
        <v>0</v>
      </c>
      <c r="G344" s="64" t="s">
        <v>389</v>
      </c>
      <c r="H344" s="64">
        <v>80</v>
      </c>
      <c r="I344" s="64">
        <v>34</v>
      </c>
      <c r="J344" s="64">
        <v>0</v>
      </c>
      <c r="K344" s="64" t="s">
        <v>395</v>
      </c>
      <c r="L344" s="64">
        <v>-5</v>
      </c>
      <c r="M344" s="64">
        <v>1</v>
      </c>
      <c r="N344" s="62">
        <f t="shared" si="5"/>
        <v>0</v>
      </c>
    </row>
    <row r="345" spans="1:14" ht="12.75">
      <c r="A345" s="63">
        <v>344</v>
      </c>
      <c r="B345" s="64" t="s">
        <v>833</v>
      </c>
      <c r="C345" s="64" t="s">
        <v>834</v>
      </c>
      <c r="D345" s="64">
        <v>37</v>
      </c>
      <c r="E345" s="64">
        <v>13</v>
      </c>
      <c r="F345" s="64">
        <v>0</v>
      </c>
      <c r="G345" s="64" t="s">
        <v>389</v>
      </c>
      <c r="H345" s="64">
        <v>89</v>
      </c>
      <c r="I345" s="64">
        <v>34</v>
      </c>
      <c r="J345" s="64">
        <v>0</v>
      </c>
      <c r="K345" s="64" t="s">
        <v>395</v>
      </c>
      <c r="L345" s="64">
        <v>-6</v>
      </c>
      <c r="M345" s="64">
        <v>1</v>
      </c>
      <c r="N345" s="62">
        <f t="shared" si="5"/>
        <v>0</v>
      </c>
    </row>
    <row r="346" spans="1:14" ht="12.75">
      <c r="A346" s="63">
        <v>345</v>
      </c>
      <c r="B346" s="64" t="s">
        <v>835</v>
      </c>
      <c r="C346" s="64" t="s">
        <v>555</v>
      </c>
      <c r="D346" s="64">
        <v>39</v>
      </c>
      <c r="E346" s="64">
        <v>0</v>
      </c>
      <c r="F346" s="64">
        <v>0</v>
      </c>
      <c r="G346" s="64" t="s">
        <v>389</v>
      </c>
      <c r="H346" s="64">
        <v>74</v>
      </c>
      <c r="I346" s="64">
        <v>55</v>
      </c>
      <c r="J346" s="64">
        <v>0</v>
      </c>
      <c r="K346" s="64" t="s">
        <v>395</v>
      </c>
      <c r="L346" s="64">
        <v>-5</v>
      </c>
      <c r="M346" s="64">
        <v>1</v>
      </c>
      <c r="N346" s="62">
        <f t="shared" si="5"/>
        <v>0</v>
      </c>
    </row>
    <row r="347" spans="1:14" ht="12.75">
      <c r="A347" s="63">
        <v>346</v>
      </c>
      <c r="B347" s="64" t="s">
        <v>836</v>
      </c>
      <c r="C347" s="64" t="s">
        <v>416</v>
      </c>
      <c r="D347" s="64">
        <v>54</v>
      </c>
      <c r="E347" s="64">
        <v>35</v>
      </c>
      <c r="F347" s="64">
        <v>0</v>
      </c>
      <c r="G347" s="64" t="s">
        <v>389</v>
      </c>
      <c r="H347" s="64">
        <v>164</v>
      </c>
      <c r="I347" s="64">
        <v>55</v>
      </c>
      <c r="J347" s="64">
        <v>0</v>
      </c>
      <c r="K347" s="64" t="s">
        <v>395</v>
      </c>
      <c r="L347" s="64">
        <v>-9</v>
      </c>
      <c r="M347" s="64">
        <v>1</v>
      </c>
      <c r="N347" s="62">
        <f t="shared" si="5"/>
        <v>0</v>
      </c>
    </row>
    <row r="348" spans="1:14" ht="12.75">
      <c r="A348" s="63">
        <v>347</v>
      </c>
      <c r="B348" s="65" t="s">
        <v>837</v>
      </c>
      <c r="C348" s="65" t="s">
        <v>710</v>
      </c>
      <c r="D348" s="64">
        <v>33</v>
      </c>
      <c r="E348" s="64">
        <v>58</v>
      </c>
      <c r="F348" s="64">
        <v>0</v>
      </c>
      <c r="G348" s="64" t="s">
        <v>423</v>
      </c>
      <c r="H348" s="64">
        <v>18</v>
      </c>
      <c r="I348" s="64">
        <v>36</v>
      </c>
      <c r="J348" s="64">
        <v>0</v>
      </c>
      <c r="K348" s="64" t="s">
        <v>347</v>
      </c>
      <c r="L348" s="64">
        <v>2</v>
      </c>
      <c r="M348" s="64">
        <v>1</v>
      </c>
      <c r="N348" s="62">
        <f t="shared" si="5"/>
        <v>0</v>
      </c>
    </row>
    <row r="349" spans="1:14" ht="12.75">
      <c r="A349" s="63">
        <v>348</v>
      </c>
      <c r="B349" s="64" t="s">
        <v>838</v>
      </c>
      <c r="C349" s="64" t="s">
        <v>612</v>
      </c>
      <c r="D349" s="64">
        <v>10</v>
      </c>
      <c r="E349" s="64">
        <v>36</v>
      </c>
      <c r="F349" s="64">
        <v>0</v>
      </c>
      <c r="G349" s="64" t="s">
        <v>389</v>
      </c>
      <c r="H349" s="64">
        <v>66</v>
      </c>
      <c r="I349" s="64">
        <v>59</v>
      </c>
      <c r="J349" s="64">
        <v>0</v>
      </c>
      <c r="K349" s="64" t="s">
        <v>395</v>
      </c>
      <c r="L349" s="64">
        <v>-4</v>
      </c>
      <c r="M349" s="64">
        <v>1</v>
      </c>
      <c r="N349" s="62">
        <f t="shared" si="5"/>
        <v>0</v>
      </c>
    </row>
    <row r="350" spans="1:14" ht="12.75">
      <c r="A350" s="63">
        <v>349</v>
      </c>
      <c r="B350" s="64" t="s">
        <v>839</v>
      </c>
      <c r="C350" s="64" t="s">
        <v>658</v>
      </c>
      <c r="D350" s="64">
        <v>37</v>
      </c>
      <c r="E350" s="64">
        <v>47</v>
      </c>
      <c r="F350" s="64">
        <v>0</v>
      </c>
      <c r="G350" s="64" t="s">
        <v>389</v>
      </c>
      <c r="H350" s="64">
        <v>89</v>
      </c>
      <c r="I350" s="64">
        <v>15</v>
      </c>
      <c r="J350" s="64">
        <v>0</v>
      </c>
      <c r="K350" s="64" t="s">
        <v>395</v>
      </c>
      <c r="L350" s="64">
        <v>-6</v>
      </c>
      <c r="M350" s="64">
        <v>1</v>
      </c>
      <c r="N350" s="62">
        <f t="shared" si="5"/>
        <v>0</v>
      </c>
    </row>
    <row r="351" spans="1:14" ht="12.75">
      <c r="A351" s="63">
        <v>350</v>
      </c>
      <c r="B351" s="64" t="s">
        <v>840</v>
      </c>
      <c r="C351" s="64" t="s">
        <v>653</v>
      </c>
      <c r="D351" s="64">
        <v>51</v>
      </c>
      <c r="E351" s="64">
        <v>24</v>
      </c>
      <c r="F351" s="64">
        <v>0</v>
      </c>
      <c r="G351" s="64" t="s">
        <v>389</v>
      </c>
      <c r="H351" s="64">
        <v>3</v>
      </c>
      <c r="I351" s="64">
        <v>21</v>
      </c>
      <c r="J351" s="64">
        <v>0</v>
      </c>
      <c r="K351" s="64" t="s">
        <v>395</v>
      </c>
      <c r="L351" s="64">
        <v>0</v>
      </c>
      <c r="M351" s="64">
        <v>1</v>
      </c>
      <c r="N351" s="62">
        <f t="shared" si="5"/>
        <v>0</v>
      </c>
    </row>
    <row r="352" spans="1:14" ht="12.75">
      <c r="A352" s="63">
        <v>351</v>
      </c>
      <c r="B352" s="64" t="s">
        <v>841</v>
      </c>
      <c r="C352" s="64" t="s">
        <v>453</v>
      </c>
      <c r="D352" s="64">
        <v>32</v>
      </c>
      <c r="E352" s="64">
        <v>20</v>
      </c>
      <c r="F352" s="64">
        <v>0</v>
      </c>
      <c r="G352" s="64" t="s">
        <v>389</v>
      </c>
      <c r="H352" s="64">
        <v>104</v>
      </c>
      <c r="I352" s="64">
        <v>16</v>
      </c>
      <c r="J352" s="64">
        <v>0</v>
      </c>
      <c r="K352" s="64" t="s">
        <v>395</v>
      </c>
      <c r="L352" s="64">
        <v>-7</v>
      </c>
      <c r="M352" s="64">
        <v>1</v>
      </c>
      <c r="N352" s="62">
        <f t="shared" si="5"/>
        <v>0</v>
      </c>
    </row>
    <row r="353" spans="1:14" ht="12.75">
      <c r="A353" s="63">
        <v>352</v>
      </c>
      <c r="B353" s="64" t="s">
        <v>842</v>
      </c>
      <c r="C353" s="64" t="s">
        <v>723</v>
      </c>
      <c r="D353" s="64">
        <v>10</v>
      </c>
      <c r="E353" s="64">
        <v>27</v>
      </c>
      <c r="F353" s="64">
        <v>0</v>
      </c>
      <c r="G353" s="64" t="s">
        <v>389</v>
      </c>
      <c r="H353" s="64">
        <v>75</v>
      </c>
      <c r="I353" s="64">
        <v>31</v>
      </c>
      <c r="J353" s="64">
        <v>0</v>
      </c>
      <c r="K353" s="64" t="s">
        <v>395</v>
      </c>
      <c r="L353" s="64">
        <v>-5</v>
      </c>
      <c r="M353" s="64">
        <v>1</v>
      </c>
      <c r="N353" s="62">
        <f t="shared" si="5"/>
        <v>0</v>
      </c>
    </row>
    <row r="354" spans="1:14" ht="12.75">
      <c r="A354" s="63">
        <v>353</v>
      </c>
      <c r="B354" s="64" t="s">
        <v>843</v>
      </c>
      <c r="C354" s="64" t="s">
        <v>844</v>
      </c>
      <c r="D354" s="64">
        <v>32</v>
      </c>
      <c r="E354" s="64">
        <v>57</v>
      </c>
      <c r="F354" s="64">
        <v>0</v>
      </c>
      <c r="G354" s="64" t="s">
        <v>389</v>
      </c>
      <c r="H354" s="64">
        <v>111</v>
      </c>
      <c r="I354" s="64">
        <v>46</v>
      </c>
      <c r="J354" s="64">
        <v>0</v>
      </c>
      <c r="K354" s="64" t="s">
        <v>395</v>
      </c>
      <c r="L354" s="64">
        <v>-7</v>
      </c>
      <c r="M354" s="64">
        <v>1</v>
      </c>
      <c r="N354" s="62">
        <f t="shared" si="5"/>
        <v>0</v>
      </c>
    </row>
    <row r="355" spans="1:14" ht="12.75">
      <c r="A355" s="63">
        <v>354</v>
      </c>
      <c r="B355" s="64" t="s">
        <v>845</v>
      </c>
      <c r="C355" s="64" t="s">
        <v>427</v>
      </c>
      <c r="D355" s="64">
        <v>33</v>
      </c>
      <c r="E355" s="64">
        <v>22</v>
      </c>
      <c r="F355" s="64">
        <v>0</v>
      </c>
      <c r="G355" s="64" t="s">
        <v>389</v>
      </c>
      <c r="H355" s="64">
        <v>7</v>
      </c>
      <c r="I355" s="64">
        <v>35</v>
      </c>
      <c r="J355" s="64">
        <v>0</v>
      </c>
      <c r="K355" s="64" t="s">
        <v>395</v>
      </c>
      <c r="L355" s="64">
        <v>0</v>
      </c>
      <c r="M355" s="64">
        <v>1</v>
      </c>
      <c r="N355" s="62">
        <f t="shared" si="5"/>
        <v>0</v>
      </c>
    </row>
    <row r="356" spans="1:14" ht="12.75">
      <c r="A356" s="63">
        <v>355</v>
      </c>
      <c r="B356" s="64" t="s">
        <v>846</v>
      </c>
      <c r="C356" s="64" t="s">
        <v>787</v>
      </c>
      <c r="D356" s="64">
        <v>42</v>
      </c>
      <c r="E356" s="64">
        <v>55</v>
      </c>
      <c r="F356" s="64">
        <v>0</v>
      </c>
      <c r="G356" s="64" t="s">
        <v>389</v>
      </c>
      <c r="H356" s="64">
        <v>106</v>
      </c>
      <c r="I356" s="64">
        <v>28</v>
      </c>
      <c r="J356" s="64">
        <v>0</v>
      </c>
      <c r="K356" s="64" t="s">
        <v>395</v>
      </c>
      <c r="L356" s="64">
        <v>-7</v>
      </c>
      <c r="M356" s="64">
        <v>1</v>
      </c>
      <c r="N356" s="62">
        <f t="shared" si="5"/>
        <v>0</v>
      </c>
    </row>
    <row r="357" spans="1:14" ht="12.75">
      <c r="A357" s="63">
        <v>356</v>
      </c>
      <c r="B357" s="64" t="s">
        <v>847</v>
      </c>
      <c r="C357" s="64" t="s">
        <v>394</v>
      </c>
      <c r="D357" s="64">
        <v>49</v>
      </c>
      <c r="E357" s="64">
        <v>18</v>
      </c>
      <c r="F357" s="64">
        <v>0</v>
      </c>
      <c r="G357" s="64" t="s">
        <v>389</v>
      </c>
      <c r="H357" s="64">
        <v>117</v>
      </c>
      <c r="I357" s="64">
        <v>38</v>
      </c>
      <c r="J357" s="64">
        <v>0</v>
      </c>
      <c r="K357" s="64" t="s">
        <v>395</v>
      </c>
      <c r="L357" s="64">
        <v>-8</v>
      </c>
      <c r="M357" s="64">
        <v>1</v>
      </c>
      <c r="N357" s="62">
        <f t="shared" si="5"/>
        <v>0</v>
      </c>
    </row>
    <row r="358" spans="1:14" ht="12.75">
      <c r="A358" s="63">
        <v>357</v>
      </c>
      <c r="B358" s="64" t="s">
        <v>848</v>
      </c>
      <c r="C358" s="64" t="s">
        <v>849</v>
      </c>
      <c r="D358" s="64">
        <v>25</v>
      </c>
      <c r="E358" s="64">
        <v>30</v>
      </c>
      <c r="F358" s="64">
        <v>0</v>
      </c>
      <c r="G358" s="64" t="s">
        <v>389</v>
      </c>
      <c r="H358" s="64">
        <v>79</v>
      </c>
      <c r="I358" s="64">
        <v>30</v>
      </c>
      <c r="J358" s="64">
        <v>0</v>
      </c>
      <c r="K358" s="64" t="s">
        <v>395</v>
      </c>
      <c r="L358" s="64">
        <v>-5</v>
      </c>
      <c r="M358" s="64">
        <v>1</v>
      </c>
      <c r="N358" s="62">
        <f t="shared" si="5"/>
        <v>0</v>
      </c>
    </row>
    <row r="359" spans="1:14" ht="12.75">
      <c r="A359" s="63">
        <v>358</v>
      </c>
      <c r="B359" s="65" t="s">
        <v>850</v>
      </c>
      <c r="C359" s="65" t="s">
        <v>568</v>
      </c>
      <c r="D359" s="64">
        <v>28</v>
      </c>
      <c r="E359" s="64">
        <v>27</v>
      </c>
      <c r="F359" s="64">
        <v>0</v>
      </c>
      <c r="G359" s="64" t="s">
        <v>423</v>
      </c>
      <c r="H359" s="64">
        <v>65</v>
      </c>
      <c r="I359" s="64">
        <v>47</v>
      </c>
      <c r="J359" s="64">
        <v>0</v>
      </c>
      <c r="K359" s="64" t="s">
        <v>395</v>
      </c>
      <c r="L359" s="64">
        <v>-3</v>
      </c>
      <c r="M359" s="64">
        <v>1</v>
      </c>
      <c r="N359" s="62">
        <f t="shared" si="5"/>
        <v>0</v>
      </c>
    </row>
    <row r="360" spans="1:14" ht="12.75">
      <c r="A360" s="63">
        <v>359</v>
      </c>
      <c r="B360" s="65" t="s">
        <v>851</v>
      </c>
      <c r="C360" s="65" t="s">
        <v>468</v>
      </c>
      <c r="D360" s="64">
        <v>37</v>
      </c>
      <c r="E360" s="64">
        <v>24</v>
      </c>
      <c r="F360" s="64">
        <v>0</v>
      </c>
      <c r="G360" s="64" t="s">
        <v>389</v>
      </c>
      <c r="H360" s="64">
        <v>14</v>
      </c>
      <c r="I360" s="64">
        <v>55</v>
      </c>
      <c r="J360" s="64">
        <v>0</v>
      </c>
      <c r="K360" s="64" t="s">
        <v>347</v>
      </c>
      <c r="L360" s="64">
        <v>1</v>
      </c>
      <c r="M360" s="64">
        <v>1</v>
      </c>
      <c r="N360" s="62">
        <f t="shared" si="5"/>
        <v>0</v>
      </c>
    </row>
    <row r="361" spans="1:14" ht="12.75">
      <c r="A361" s="63">
        <v>360</v>
      </c>
      <c r="B361" s="64" t="s">
        <v>852</v>
      </c>
      <c r="C361" s="64" t="s">
        <v>853</v>
      </c>
      <c r="D361" s="64">
        <v>4</v>
      </c>
      <c r="E361" s="64">
        <v>49</v>
      </c>
      <c r="F361" s="64">
        <v>0</v>
      </c>
      <c r="G361" s="64" t="s">
        <v>389</v>
      </c>
      <c r="H361" s="64">
        <v>52</v>
      </c>
      <c r="I361" s="64">
        <v>22</v>
      </c>
      <c r="J361" s="64">
        <v>0</v>
      </c>
      <c r="K361" s="64" t="s">
        <v>395</v>
      </c>
      <c r="L361" s="64">
        <v>-4</v>
      </c>
      <c r="M361" s="64">
        <v>1</v>
      </c>
      <c r="N361" s="62">
        <f t="shared" si="5"/>
        <v>0</v>
      </c>
    </row>
    <row r="362" spans="1:14" ht="12.75">
      <c r="A362" s="63">
        <v>361</v>
      </c>
      <c r="B362" s="64" t="s">
        <v>854</v>
      </c>
      <c r="C362" s="64" t="s">
        <v>703</v>
      </c>
      <c r="D362" s="64">
        <v>37</v>
      </c>
      <c r="E362" s="64">
        <v>42</v>
      </c>
      <c r="F362" s="64">
        <v>0</v>
      </c>
      <c r="G362" s="64" t="s">
        <v>389</v>
      </c>
      <c r="H362" s="64">
        <v>113</v>
      </c>
      <c r="I362" s="64">
        <v>6</v>
      </c>
      <c r="J362" s="64">
        <v>0</v>
      </c>
      <c r="K362" s="64" t="s">
        <v>395</v>
      </c>
      <c r="L362" s="64">
        <v>-7</v>
      </c>
      <c r="M362" s="64">
        <v>1</v>
      </c>
      <c r="N362" s="62">
        <f t="shared" si="5"/>
        <v>0</v>
      </c>
    </row>
    <row r="363" spans="1:14" ht="12.75">
      <c r="A363" s="63">
        <v>362</v>
      </c>
      <c r="B363" s="65" t="s">
        <v>855</v>
      </c>
      <c r="C363" s="65" t="s">
        <v>801</v>
      </c>
      <c r="D363" s="64">
        <v>41</v>
      </c>
      <c r="E363" s="64">
        <v>53</v>
      </c>
      <c r="F363" s="64">
        <v>0</v>
      </c>
      <c r="G363" s="64" t="s">
        <v>389</v>
      </c>
      <c r="H363" s="64">
        <v>91</v>
      </c>
      <c r="I363" s="64">
        <v>42</v>
      </c>
      <c r="J363" s="64">
        <v>0</v>
      </c>
      <c r="K363" s="64" t="s">
        <v>395</v>
      </c>
      <c r="L363" s="64">
        <v>-6</v>
      </c>
      <c r="M363" s="64">
        <v>1</v>
      </c>
      <c r="N363" s="62">
        <f t="shared" si="5"/>
        <v>0</v>
      </c>
    </row>
    <row r="364" spans="1:14" ht="12.75">
      <c r="A364" s="63">
        <v>363</v>
      </c>
      <c r="B364" s="64" t="s">
        <v>856</v>
      </c>
      <c r="C364" s="64" t="s">
        <v>449</v>
      </c>
      <c r="D364" s="64">
        <v>7</v>
      </c>
      <c r="E364" s="64">
        <v>10</v>
      </c>
      <c r="F364" s="64">
        <v>0</v>
      </c>
      <c r="G364" s="64" t="s">
        <v>423</v>
      </c>
      <c r="H364" s="64">
        <v>111</v>
      </c>
      <c r="I364" s="64">
        <v>35</v>
      </c>
      <c r="J364" s="64">
        <v>0</v>
      </c>
      <c r="K364" s="64" t="s">
        <v>347</v>
      </c>
      <c r="L364" s="64">
        <v>7</v>
      </c>
      <c r="M364" s="64">
        <v>10</v>
      </c>
      <c r="N364" s="62" t="str">
        <f t="shared" si="5"/>
        <v>CEPU</v>
      </c>
    </row>
    <row r="365" spans="1:14" ht="12.75">
      <c r="A365" s="63">
        <v>364</v>
      </c>
      <c r="B365" s="64" t="s">
        <v>857</v>
      </c>
      <c r="C365" s="64" t="s">
        <v>478</v>
      </c>
      <c r="D365" s="64">
        <v>42</v>
      </c>
      <c r="E365" s="64">
        <v>50</v>
      </c>
      <c r="F365" s="64">
        <v>0</v>
      </c>
      <c r="G365" s="64" t="s">
        <v>389</v>
      </c>
      <c r="H365" s="64">
        <v>103</v>
      </c>
      <c r="I365" s="64">
        <v>6</v>
      </c>
      <c r="J365" s="64">
        <v>0</v>
      </c>
      <c r="K365" s="64" t="s">
        <v>395</v>
      </c>
      <c r="L365" s="64">
        <v>-7</v>
      </c>
      <c r="M365" s="64">
        <v>1</v>
      </c>
      <c r="N365" s="62">
        <f t="shared" si="5"/>
        <v>0</v>
      </c>
    </row>
    <row r="366" spans="1:14" ht="12.75">
      <c r="A366" s="63">
        <v>365</v>
      </c>
      <c r="B366" s="64" t="s">
        <v>858</v>
      </c>
      <c r="C366" s="64" t="s">
        <v>658</v>
      </c>
      <c r="D366" s="64">
        <v>40</v>
      </c>
      <c r="E366" s="64">
        <v>2</v>
      </c>
      <c r="F366" s="64">
        <v>0</v>
      </c>
      <c r="G366" s="64" t="s">
        <v>389</v>
      </c>
      <c r="H366" s="64">
        <v>88</v>
      </c>
      <c r="I366" s="64">
        <v>17</v>
      </c>
      <c r="J366" s="64">
        <v>0</v>
      </c>
      <c r="K366" s="64" t="s">
        <v>395</v>
      </c>
      <c r="L366" s="64">
        <v>-6</v>
      </c>
      <c r="M366" s="64">
        <v>1</v>
      </c>
      <c r="N366" s="62">
        <f t="shared" si="5"/>
        <v>0</v>
      </c>
    </row>
    <row r="367" spans="1:14" ht="12.75">
      <c r="A367" s="63">
        <v>366</v>
      </c>
      <c r="B367" s="64" t="s">
        <v>859</v>
      </c>
      <c r="C367" s="64" t="s">
        <v>466</v>
      </c>
      <c r="D367" s="64">
        <v>35</v>
      </c>
      <c r="E367" s="64">
        <v>32</v>
      </c>
      <c r="F367" s="64">
        <v>0</v>
      </c>
      <c r="G367" s="64" t="s">
        <v>389</v>
      </c>
      <c r="H367" s="64">
        <v>24</v>
      </c>
      <c r="I367" s="64">
        <v>9</v>
      </c>
      <c r="J367" s="64">
        <v>0</v>
      </c>
      <c r="K367" s="64" t="s">
        <v>347</v>
      </c>
      <c r="L367" s="64">
        <v>2</v>
      </c>
      <c r="M367" s="64">
        <v>1</v>
      </c>
      <c r="N367" s="62">
        <f t="shared" si="5"/>
        <v>0</v>
      </c>
    </row>
    <row r="368" spans="1:14" ht="12.75">
      <c r="A368" s="63">
        <v>367</v>
      </c>
      <c r="B368" s="64" t="s">
        <v>860</v>
      </c>
      <c r="C368" s="64" t="s">
        <v>518</v>
      </c>
      <c r="D368" s="64">
        <v>50</v>
      </c>
      <c r="E368" s="64">
        <v>28</v>
      </c>
      <c r="F368" s="64">
        <v>0</v>
      </c>
      <c r="G368" s="64" t="s">
        <v>389</v>
      </c>
      <c r="H368" s="64">
        <v>4</v>
      </c>
      <c r="I368" s="64">
        <v>27</v>
      </c>
      <c r="J368" s="64">
        <v>0</v>
      </c>
      <c r="K368" s="64" t="s">
        <v>347</v>
      </c>
      <c r="L368" s="64">
        <v>1</v>
      </c>
      <c r="M368" s="64">
        <v>1</v>
      </c>
      <c r="N368" s="62">
        <f t="shared" si="5"/>
        <v>0</v>
      </c>
    </row>
    <row r="369" spans="1:14" ht="12.75">
      <c r="A369" s="63">
        <v>368</v>
      </c>
      <c r="B369" s="64" t="s">
        <v>861</v>
      </c>
      <c r="C369" s="64" t="s">
        <v>436</v>
      </c>
      <c r="D369" s="64">
        <v>32</v>
      </c>
      <c r="E369" s="64">
        <v>54</v>
      </c>
      <c r="F369" s="64">
        <v>0</v>
      </c>
      <c r="G369" s="64" t="s">
        <v>389</v>
      </c>
      <c r="H369" s="64">
        <v>80</v>
      </c>
      <c r="I369" s="64">
        <v>2</v>
      </c>
      <c r="J369" s="64">
        <v>0</v>
      </c>
      <c r="K369" s="64" t="s">
        <v>395</v>
      </c>
      <c r="L369" s="64">
        <v>-5</v>
      </c>
      <c r="M369" s="64">
        <v>1</v>
      </c>
      <c r="N369" s="62">
        <f t="shared" si="5"/>
        <v>0</v>
      </c>
    </row>
    <row r="370" spans="1:14" ht="12.75">
      <c r="A370" s="63">
        <v>369</v>
      </c>
      <c r="B370" s="64" t="s">
        <v>861</v>
      </c>
      <c r="C370" s="64" t="s">
        <v>641</v>
      </c>
      <c r="D370" s="64">
        <v>38</v>
      </c>
      <c r="E370" s="64">
        <v>22</v>
      </c>
      <c r="F370" s="64">
        <v>0</v>
      </c>
      <c r="G370" s="64" t="s">
        <v>389</v>
      </c>
      <c r="H370" s="64">
        <v>81</v>
      </c>
      <c r="I370" s="64">
        <v>36</v>
      </c>
      <c r="J370" s="64">
        <v>0</v>
      </c>
      <c r="K370" s="64" t="s">
        <v>395</v>
      </c>
      <c r="L370" s="64">
        <v>-5</v>
      </c>
      <c r="M370" s="64">
        <v>1</v>
      </c>
      <c r="N370" s="62">
        <f t="shared" si="5"/>
        <v>0</v>
      </c>
    </row>
    <row r="371" spans="1:14" ht="12.75">
      <c r="A371" s="63">
        <v>370</v>
      </c>
      <c r="B371" s="65" t="s">
        <v>862</v>
      </c>
      <c r="C371" s="65" t="s">
        <v>394</v>
      </c>
      <c r="D371" s="64">
        <v>47</v>
      </c>
      <c r="E371" s="64">
        <v>59</v>
      </c>
      <c r="F371" s="64">
        <v>0</v>
      </c>
      <c r="G371" s="64" t="s">
        <v>389</v>
      </c>
      <c r="H371" s="64">
        <v>66</v>
      </c>
      <c r="I371" s="64">
        <v>20</v>
      </c>
      <c r="J371" s="64">
        <v>0</v>
      </c>
      <c r="K371" s="64" t="s">
        <v>395</v>
      </c>
      <c r="L371" s="64">
        <v>-4</v>
      </c>
      <c r="M371" s="64">
        <v>1</v>
      </c>
      <c r="N371" s="62">
        <f t="shared" si="5"/>
        <v>0</v>
      </c>
    </row>
    <row r="372" spans="1:14" ht="12.75">
      <c r="A372" s="63">
        <v>371</v>
      </c>
      <c r="B372" s="64" t="s">
        <v>863</v>
      </c>
      <c r="C372" s="64" t="s">
        <v>539</v>
      </c>
      <c r="D372" s="64">
        <v>35</v>
      </c>
      <c r="E372" s="64">
        <v>13</v>
      </c>
      <c r="F372" s="64">
        <v>0</v>
      </c>
      <c r="G372" s="64" t="s">
        <v>389</v>
      </c>
      <c r="H372" s="64">
        <v>80</v>
      </c>
      <c r="I372" s="64">
        <v>56</v>
      </c>
      <c r="J372" s="64">
        <v>0</v>
      </c>
      <c r="K372" s="64" t="s">
        <v>395</v>
      </c>
      <c r="L372" s="64">
        <v>-5</v>
      </c>
      <c r="M372" s="64">
        <v>1</v>
      </c>
      <c r="N372" s="62">
        <f t="shared" si="5"/>
        <v>0</v>
      </c>
    </row>
    <row r="373" spans="1:14" ht="12.75">
      <c r="A373" s="63">
        <v>372</v>
      </c>
      <c r="B373" s="64" t="s">
        <v>864</v>
      </c>
      <c r="C373" s="64" t="s">
        <v>701</v>
      </c>
      <c r="D373" s="64">
        <v>38</v>
      </c>
      <c r="E373" s="64">
        <v>8</v>
      </c>
      <c r="F373" s="64">
        <v>0</v>
      </c>
      <c r="G373" s="64" t="s">
        <v>389</v>
      </c>
      <c r="H373" s="64">
        <v>78</v>
      </c>
      <c r="I373" s="64">
        <v>27</v>
      </c>
      <c r="J373" s="64">
        <v>0</v>
      </c>
      <c r="K373" s="64" t="s">
        <v>395</v>
      </c>
      <c r="L373" s="64">
        <v>-5</v>
      </c>
      <c r="M373" s="64">
        <v>1</v>
      </c>
      <c r="N373" s="62">
        <f t="shared" si="5"/>
        <v>0</v>
      </c>
    </row>
    <row r="374" spans="1:14" ht="12.75">
      <c r="A374" s="63">
        <v>373</v>
      </c>
      <c r="B374" s="64" t="s">
        <v>865</v>
      </c>
      <c r="C374" s="64" t="s">
        <v>394</v>
      </c>
      <c r="D374" s="64">
        <v>46</v>
      </c>
      <c r="E374" s="64">
        <v>17</v>
      </c>
      <c r="F374" s="64">
        <v>0</v>
      </c>
      <c r="G374" s="64" t="s">
        <v>389</v>
      </c>
      <c r="H374" s="64">
        <v>63</v>
      </c>
      <c r="I374" s="64">
        <v>8</v>
      </c>
      <c r="J374" s="64">
        <v>0</v>
      </c>
      <c r="K374" s="64" t="s">
        <v>395</v>
      </c>
      <c r="L374" s="64">
        <v>-4</v>
      </c>
      <c r="M374" s="64">
        <v>1</v>
      </c>
      <c r="N374" s="62">
        <f t="shared" si="5"/>
        <v>0</v>
      </c>
    </row>
    <row r="375" spans="1:14" ht="12.75">
      <c r="A375" s="63">
        <v>374</v>
      </c>
      <c r="B375" s="65" t="s">
        <v>866</v>
      </c>
      <c r="C375" s="65" t="s">
        <v>429</v>
      </c>
      <c r="D375" s="64">
        <v>46</v>
      </c>
      <c r="E375" s="64">
        <v>49</v>
      </c>
      <c r="F375" s="64">
        <v>0</v>
      </c>
      <c r="G375" s="64" t="s">
        <v>389</v>
      </c>
      <c r="H375" s="64">
        <v>1</v>
      </c>
      <c r="I375" s="64">
        <v>42</v>
      </c>
      <c r="J375" s="64">
        <v>0</v>
      </c>
      <c r="K375" s="64" t="s">
        <v>347</v>
      </c>
      <c r="L375" s="64">
        <v>1</v>
      </c>
      <c r="M375" s="64">
        <v>1</v>
      </c>
      <c r="N375" s="62">
        <f t="shared" si="5"/>
        <v>0</v>
      </c>
    </row>
    <row r="376" spans="1:14" ht="12.75">
      <c r="A376" s="63">
        <v>375</v>
      </c>
      <c r="B376" s="64" t="s">
        <v>867</v>
      </c>
      <c r="C376" s="64" t="s">
        <v>394</v>
      </c>
      <c r="D376" s="64">
        <v>47</v>
      </c>
      <c r="E376" s="64">
        <v>1</v>
      </c>
      <c r="F376" s="64">
        <v>0</v>
      </c>
      <c r="G376" s="64" t="s">
        <v>389</v>
      </c>
      <c r="H376" s="64">
        <v>65</v>
      </c>
      <c r="I376" s="64">
        <v>27</v>
      </c>
      <c r="J376" s="64">
        <v>0</v>
      </c>
      <c r="K376" s="64" t="s">
        <v>395</v>
      </c>
      <c r="L376" s="64">
        <v>-4</v>
      </c>
      <c r="M376" s="64">
        <v>1</v>
      </c>
      <c r="N376" s="62">
        <f t="shared" si="5"/>
        <v>0</v>
      </c>
    </row>
    <row r="377" spans="1:14" ht="12.75">
      <c r="A377" s="63">
        <v>376</v>
      </c>
      <c r="B377" s="64" t="s">
        <v>868</v>
      </c>
      <c r="C377" s="64" t="s">
        <v>770</v>
      </c>
      <c r="D377" s="64">
        <v>35</v>
      </c>
      <c r="E377" s="64">
        <v>2</v>
      </c>
      <c r="F377" s="64">
        <v>0</v>
      </c>
      <c r="G377" s="64" t="s">
        <v>389</v>
      </c>
      <c r="H377" s="64">
        <v>85</v>
      </c>
      <c r="I377" s="64">
        <v>12</v>
      </c>
      <c r="J377" s="64">
        <v>0</v>
      </c>
      <c r="K377" s="64" t="s">
        <v>395</v>
      </c>
      <c r="L377" s="64">
        <v>-5</v>
      </c>
      <c r="M377" s="64">
        <v>1</v>
      </c>
      <c r="N377" s="62">
        <f t="shared" si="5"/>
        <v>0</v>
      </c>
    </row>
    <row r="378" spans="1:14" ht="12.75">
      <c r="A378" s="63">
        <v>377</v>
      </c>
      <c r="B378" s="65" t="s">
        <v>869</v>
      </c>
      <c r="C378" s="65" t="s">
        <v>660</v>
      </c>
      <c r="D378" s="64">
        <v>46</v>
      </c>
      <c r="E378" s="64">
        <v>40</v>
      </c>
      <c r="F378" s="64">
        <v>0</v>
      </c>
      <c r="G378" s="64" t="s">
        <v>389</v>
      </c>
      <c r="H378" s="64">
        <v>122</v>
      </c>
      <c r="I378" s="64">
        <v>59</v>
      </c>
      <c r="J378" s="64">
        <v>0</v>
      </c>
      <c r="K378" s="64" t="s">
        <v>395</v>
      </c>
      <c r="L378" s="64">
        <v>-8</v>
      </c>
      <c r="M378" s="64">
        <v>1</v>
      </c>
      <c r="N378" s="62">
        <f t="shared" si="5"/>
        <v>0</v>
      </c>
    </row>
    <row r="379" spans="1:14" ht="12.75">
      <c r="A379" s="63">
        <v>378</v>
      </c>
      <c r="B379" s="64" t="s">
        <v>870</v>
      </c>
      <c r="C379" s="64" t="s">
        <v>871</v>
      </c>
      <c r="D379" s="64">
        <v>33</v>
      </c>
      <c r="E379" s="64">
        <v>30</v>
      </c>
      <c r="F379" s="64">
        <v>0</v>
      </c>
      <c r="G379" s="64" t="s">
        <v>389</v>
      </c>
      <c r="H379" s="64">
        <v>126</v>
      </c>
      <c r="I379" s="64">
        <v>30</v>
      </c>
      <c r="J379" s="64">
        <v>0</v>
      </c>
      <c r="K379" s="64" t="s">
        <v>347</v>
      </c>
      <c r="L379" s="64">
        <v>9</v>
      </c>
      <c r="M379" s="64">
        <v>1</v>
      </c>
      <c r="N379" s="62">
        <f t="shared" si="5"/>
        <v>0</v>
      </c>
    </row>
    <row r="380" spans="1:14" ht="12.75">
      <c r="A380" s="63">
        <v>379</v>
      </c>
      <c r="B380" s="65" t="s">
        <v>872</v>
      </c>
      <c r="C380" s="65" t="s">
        <v>429</v>
      </c>
      <c r="D380" s="64">
        <v>49</v>
      </c>
      <c r="E380" s="64">
        <v>39</v>
      </c>
      <c r="F380" s="64">
        <v>0</v>
      </c>
      <c r="G380" s="64" t="s">
        <v>389</v>
      </c>
      <c r="H380" s="64">
        <v>1</v>
      </c>
      <c r="I380" s="64">
        <v>28</v>
      </c>
      <c r="J380" s="64">
        <v>0</v>
      </c>
      <c r="K380" s="64" t="s">
        <v>395</v>
      </c>
      <c r="L380" s="64">
        <v>1</v>
      </c>
      <c r="M380" s="64">
        <v>1</v>
      </c>
      <c r="N380" s="62">
        <f t="shared" si="5"/>
        <v>0</v>
      </c>
    </row>
    <row r="381" spans="1:14" ht="12.75">
      <c r="A381" s="63">
        <v>380</v>
      </c>
      <c r="B381" s="64" t="s">
        <v>873</v>
      </c>
      <c r="C381" s="64" t="s">
        <v>539</v>
      </c>
      <c r="D381" s="64">
        <v>34</v>
      </c>
      <c r="E381" s="64">
        <v>54</v>
      </c>
      <c r="F381" s="64">
        <v>0</v>
      </c>
      <c r="G381" s="64" t="s">
        <v>389</v>
      </c>
      <c r="H381" s="64">
        <v>76</v>
      </c>
      <c r="I381" s="64">
        <v>53</v>
      </c>
      <c r="J381" s="64">
        <v>0</v>
      </c>
      <c r="K381" s="64" t="s">
        <v>395</v>
      </c>
      <c r="L381" s="64">
        <v>-5</v>
      </c>
      <c r="M381" s="64">
        <v>1</v>
      </c>
      <c r="N381" s="62">
        <f t="shared" si="5"/>
        <v>0</v>
      </c>
    </row>
    <row r="382" spans="1:14" ht="12.75">
      <c r="A382" s="63">
        <v>381</v>
      </c>
      <c r="B382" s="65" t="s">
        <v>874</v>
      </c>
      <c r="C382" s="65" t="s">
        <v>412</v>
      </c>
      <c r="D382" s="64">
        <v>18</v>
      </c>
      <c r="E382" s="64">
        <v>29</v>
      </c>
      <c r="F382" s="64">
        <v>0</v>
      </c>
      <c r="G382" s="64" t="s">
        <v>389</v>
      </c>
      <c r="H382" s="64">
        <v>88</v>
      </c>
      <c r="I382" s="64">
        <v>20</v>
      </c>
      <c r="J382" s="64">
        <v>0</v>
      </c>
      <c r="K382" s="64" t="s">
        <v>395</v>
      </c>
      <c r="L382" s="64">
        <v>-6</v>
      </c>
      <c r="M382" s="64">
        <v>1</v>
      </c>
      <c r="N382" s="62">
        <f t="shared" si="5"/>
        <v>0</v>
      </c>
    </row>
    <row r="383" spans="1:14" ht="12.75">
      <c r="A383" s="63">
        <v>382</v>
      </c>
      <c r="B383" s="64" t="s">
        <v>875</v>
      </c>
      <c r="C383" s="64" t="s">
        <v>787</v>
      </c>
      <c r="D383" s="64">
        <v>41</v>
      </c>
      <c r="E383" s="64">
        <v>9</v>
      </c>
      <c r="F383" s="64">
        <v>0</v>
      </c>
      <c r="G383" s="64" t="s">
        <v>389</v>
      </c>
      <c r="H383" s="64">
        <v>104</v>
      </c>
      <c r="I383" s="64">
        <v>49</v>
      </c>
      <c r="J383" s="64">
        <v>0</v>
      </c>
      <c r="K383" s="64" t="s">
        <v>395</v>
      </c>
      <c r="L383" s="64">
        <v>-7</v>
      </c>
      <c r="M383" s="64">
        <v>1</v>
      </c>
      <c r="N383" s="62">
        <f t="shared" si="5"/>
        <v>0</v>
      </c>
    </row>
    <row r="384" spans="1:14" ht="12.75">
      <c r="A384" s="63">
        <v>383</v>
      </c>
      <c r="B384" s="64" t="s">
        <v>876</v>
      </c>
      <c r="C384" s="64" t="s">
        <v>596</v>
      </c>
      <c r="D384" s="64">
        <v>18</v>
      </c>
      <c r="E384" s="64">
        <v>46</v>
      </c>
      <c r="F384" s="64">
        <v>0</v>
      </c>
      <c r="G384" s="64" t="s">
        <v>389</v>
      </c>
      <c r="H384" s="64">
        <v>98</v>
      </c>
      <c r="I384" s="64">
        <v>58</v>
      </c>
      <c r="J384" s="64">
        <v>0</v>
      </c>
      <c r="K384" s="64" t="s">
        <v>347</v>
      </c>
      <c r="L384" s="64">
        <v>7</v>
      </c>
      <c r="M384" s="64">
        <v>1</v>
      </c>
      <c r="N384" s="62">
        <f t="shared" si="5"/>
        <v>0</v>
      </c>
    </row>
    <row r="385" spans="1:14" ht="12.75">
      <c r="A385" s="63">
        <v>384</v>
      </c>
      <c r="B385" s="64" t="s">
        <v>877</v>
      </c>
      <c r="C385" s="64" t="s">
        <v>878</v>
      </c>
      <c r="D385" s="64">
        <v>23</v>
      </c>
      <c r="E385" s="64">
        <v>28</v>
      </c>
      <c r="F385" s="64">
        <v>0</v>
      </c>
      <c r="G385" s="64" t="s">
        <v>389</v>
      </c>
      <c r="H385" s="64">
        <v>120</v>
      </c>
      <c r="I385" s="64">
        <v>23</v>
      </c>
      <c r="J385" s="64">
        <v>0</v>
      </c>
      <c r="K385" s="64" t="s">
        <v>347</v>
      </c>
      <c r="L385" s="64">
        <v>8</v>
      </c>
      <c r="M385" s="64">
        <v>1</v>
      </c>
      <c r="N385" s="62">
        <f t="shared" si="5"/>
        <v>0</v>
      </c>
    </row>
    <row r="386" spans="1:14" ht="12.75">
      <c r="A386" s="63">
        <v>385</v>
      </c>
      <c r="B386" s="65" t="s">
        <v>879</v>
      </c>
      <c r="C386" s="65" t="s">
        <v>658</v>
      </c>
      <c r="D386" s="64">
        <v>41</v>
      </c>
      <c r="E386" s="64">
        <v>47</v>
      </c>
      <c r="F386" s="64">
        <v>0</v>
      </c>
      <c r="G386" s="64" t="s">
        <v>389</v>
      </c>
      <c r="H386" s="64">
        <v>87</v>
      </c>
      <c r="I386" s="64">
        <v>45</v>
      </c>
      <c r="J386" s="64">
        <v>0</v>
      </c>
      <c r="K386" s="64" t="s">
        <v>395</v>
      </c>
      <c r="L386" s="64">
        <v>-6</v>
      </c>
      <c r="M386" s="64">
        <v>1</v>
      </c>
      <c r="N386" s="62">
        <f t="shared" si="5"/>
        <v>0</v>
      </c>
    </row>
    <row r="387" spans="1:14" ht="12.75">
      <c r="A387" s="63">
        <v>386</v>
      </c>
      <c r="B387" s="65" t="s">
        <v>880</v>
      </c>
      <c r="C387" s="65" t="s">
        <v>491</v>
      </c>
      <c r="D387" s="64">
        <v>35</v>
      </c>
      <c r="E387" s="64">
        <v>2</v>
      </c>
      <c r="F387" s="64">
        <v>0</v>
      </c>
      <c r="G387" s="64" t="s">
        <v>389</v>
      </c>
      <c r="H387" s="64">
        <v>97</v>
      </c>
      <c r="I387" s="64">
        <v>58</v>
      </c>
      <c r="J387" s="64">
        <v>0</v>
      </c>
      <c r="K387" s="64" t="s">
        <v>395</v>
      </c>
      <c r="L387" s="64">
        <v>-6</v>
      </c>
      <c r="M387" s="64">
        <v>1</v>
      </c>
      <c r="N387" s="62">
        <f aca="true" t="shared" si="6" ref="N387:N450">+IF(C387=$N$1,B387,)</f>
        <v>0</v>
      </c>
    </row>
    <row r="388" spans="1:14" ht="12.75">
      <c r="A388" s="63">
        <v>387</v>
      </c>
      <c r="B388" s="65" t="s">
        <v>881</v>
      </c>
      <c r="C388" s="65" t="s">
        <v>532</v>
      </c>
      <c r="D388" s="64">
        <v>6</v>
      </c>
      <c r="E388" s="64">
        <v>47</v>
      </c>
      <c r="F388" s="64">
        <v>0</v>
      </c>
      <c r="G388" s="64" t="s">
        <v>423</v>
      </c>
      <c r="H388" s="64">
        <v>79</v>
      </c>
      <c r="I388" s="64">
        <v>50</v>
      </c>
      <c r="J388" s="64">
        <v>0</v>
      </c>
      <c r="K388" s="64" t="s">
        <v>395</v>
      </c>
      <c r="L388" s="64">
        <v>-5</v>
      </c>
      <c r="M388" s="64">
        <v>1</v>
      </c>
      <c r="N388" s="62">
        <f t="shared" si="6"/>
        <v>0</v>
      </c>
    </row>
    <row r="389" spans="1:14" ht="12.75">
      <c r="A389" s="63">
        <v>388</v>
      </c>
      <c r="B389" s="64" t="s">
        <v>882</v>
      </c>
      <c r="C389" s="64" t="s">
        <v>451</v>
      </c>
      <c r="D389" s="64">
        <v>39</v>
      </c>
      <c r="E389" s="64">
        <v>48</v>
      </c>
      <c r="F389" s="64">
        <v>0</v>
      </c>
      <c r="G389" s="64" t="s">
        <v>389</v>
      </c>
      <c r="H389" s="64">
        <v>121</v>
      </c>
      <c r="I389" s="64">
        <v>51</v>
      </c>
      <c r="J389" s="64">
        <v>0</v>
      </c>
      <c r="K389" s="64" t="s">
        <v>395</v>
      </c>
      <c r="L389" s="64">
        <v>-8</v>
      </c>
      <c r="M389" s="64">
        <v>1</v>
      </c>
      <c r="N389" s="62">
        <f t="shared" si="6"/>
        <v>0</v>
      </c>
    </row>
    <row r="390" spans="1:14" ht="12.75">
      <c r="A390" s="63">
        <v>389</v>
      </c>
      <c r="B390" s="64" t="s">
        <v>883</v>
      </c>
      <c r="C390" s="64" t="s">
        <v>643</v>
      </c>
      <c r="D390" s="64">
        <v>42</v>
      </c>
      <c r="E390" s="64">
        <v>12</v>
      </c>
      <c r="F390" s="64">
        <v>0</v>
      </c>
      <c r="G390" s="64" t="s">
        <v>389</v>
      </c>
      <c r="H390" s="64">
        <v>72</v>
      </c>
      <c r="I390" s="64">
        <v>32</v>
      </c>
      <c r="J390" s="64">
        <v>0</v>
      </c>
      <c r="K390" s="64" t="s">
        <v>395</v>
      </c>
      <c r="L390" s="64">
        <v>-5</v>
      </c>
      <c r="M390" s="64">
        <v>1</v>
      </c>
      <c r="N390" s="62">
        <f t="shared" si="6"/>
        <v>0</v>
      </c>
    </row>
    <row r="391" spans="1:14" ht="12.75">
      <c r="A391" s="63">
        <v>390</v>
      </c>
      <c r="B391" s="64" t="s">
        <v>884</v>
      </c>
      <c r="C391" s="64" t="s">
        <v>412</v>
      </c>
      <c r="D391" s="64">
        <v>28</v>
      </c>
      <c r="E391" s="64">
        <v>39</v>
      </c>
      <c r="F391" s="64">
        <v>0</v>
      </c>
      <c r="G391" s="64" t="s">
        <v>389</v>
      </c>
      <c r="H391" s="64">
        <v>106</v>
      </c>
      <c r="I391" s="64">
        <v>6</v>
      </c>
      <c r="J391" s="64">
        <v>0</v>
      </c>
      <c r="K391" s="64" t="s">
        <v>395</v>
      </c>
      <c r="L391" s="64">
        <v>-6</v>
      </c>
      <c r="M391" s="64">
        <v>1</v>
      </c>
      <c r="N391" s="62">
        <f t="shared" si="6"/>
        <v>0</v>
      </c>
    </row>
    <row r="392" spans="1:14" ht="12.75">
      <c r="A392" s="63">
        <v>391</v>
      </c>
      <c r="B392" s="65" t="s">
        <v>885</v>
      </c>
      <c r="C392" s="65" t="s">
        <v>701</v>
      </c>
      <c r="D392" s="64">
        <v>37</v>
      </c>
      <c r="E392" s="64">
        <v>56</v>
      </c>
      <c r="F392" s="64">
        <v>0</v>
      </c>
      <c r="G392" s="64" t="s">
        <v>389</v>
      </c>
      <c r="H392" s="64">
        <v>75</v>
      </c>
      <c r="I392" s="64">
        <v>28</v>
      </c>
      <c r="J392" s="64">
        <v>0</v>
      </c>
      <c r="K392" s="64" t="s">
        <v>395</v>
      </c>
      <c r="L392" s="64">
        <v>-5</v>
      </c>
      <c r="M392" s="64">
        <v>1</v>
      </c>
      <c r="N392" s="62">
        <f t="shared" si="6"/>
        <v>0</v>
      </c>
    </row>
    <row r="393" spans="1:14" ht="12.75">
      <c r="A393" s="63">
        <v>392</v>
      </c>
      <c r="B393" s="64" t="s">
        <v>886</v>
      </c>
      <c r="C393" s="64" t="s">
        <v>451</v>
      </c>
      <c r="D393" s="64">
        <v>33</v>
      </c>
      <c r="E393" s="64">
        <v>58</v>
      </c>
      <c r="F393" s="64">
        <v>0</v>
      </c>
      <c r="G393" s="64" t="s">
        <v>389</v>
      </c>
      <c r="H393" s="64">
        <v>117</v>
      </c>
      <c r="I393" s="64">
        <v>38</v>
      </c>
      <c r="J393" s="64">
        <v>0</v>
      </c>
      <c r="K393" s="64" t="s">
        <v>395</v>
      </c>
      <c r="L393" s="64">
        <v>-8</v>
      </c>
      <c r="M393" s="64">
        <v>1</v>
      </c>
      <c r="N393" s="62">
        <f t="shared" si="6"/>
        <v>0</v>
      </c>
    </row>
    <row r="394" spans="1:14" ht="12.75">
      <c r="A394" s="63">
        <v>393</v>
      </c>
      <c r="B394" s="65" t="s">
        <v>887</v>
      </c>
      <c r="C394" s="65" t="s">
        <v>888</v>
      </c>
      <c r="D394" s="64">
        <v>22</v>
      </c>
      <c r="E394" s="64">
        <v>15</v>
      </c>
      <c r="F394" s="64">
        <v>0</v>
      </c>
      <c r="G394" s="64" t="s">
        <v>389</v>
      </c>
      <c r="H394" s="64">
        <v>91</v>
      </c>
      <c r="I394" s="64">
        <v>50</v>
      </c>
      <c r="J394" s="64">
        <v>0</v>
      </c>
      <c r="K394" s="64" t="s">
        <v>347</v>
      </c>
      <c r="L394" s="64">
        <v>6</v>
      </c>
      <c r="M394" s="64">
        <v>1</v>
      </c>
      <c r="N394" s="62">
        <f t="shared" si="6"/>
        <v>0</v>
      </c>
    </row>
    <row r="395" spans="1:14" ht="12.75">
      <c r="A395" s="63">
        <v>394</v>
      </c>
      <c r="B395" s="65" t="s">
        <v>889</v>
      </c>
      <c r="C395" s="65" t="s">
        <v>596</v>
      </c>
      <c r="D395" s="64">
        <v>13</v>
      </c>
      <c r="E395" s="64">
        <v>24</v>
      </c>
      <c r="F395" s="64">
        <v>0</v>
      </c>
      <c r="G395" s="64" t="s">
        <v>389</v>
      </c>
      <c r="H395" s="64">
        <v>100</v>
      </c>
      <c r="I395" s="64">
        <v>59</v>
      </c>
      <c r="J395" s="64">
        <v>0</v>
      </c>
      <c r="K395" s="64" t="s">
        <v>347</v>
      </c>
      <c r="L395" s="64">
        <v>7</v>
      </c>
      <c r="M395" s="64">
        <v>1</v>
      </c>
      <c r="N395" s="62">
        <f t="shared" si="6"/>
        <v>0</v>
      </c>
    </row>
    <row r="396" spans="1:14" ht="12.75">
      <c r="A396" s="63">
        <v>395</v>
      </c>
      <c r="B396" s="65" t="s">
        <v>890</v>
      </c>
      <c r="C396" s="65" t="s">
        <v>558</v>
      </c>
      <c r="D396" s="64">
        <v>43</v>
      </c>
      <c r="E396" s="64">
        <v>29</v>
      </c>
      <c r="F396" s="64">
        <v>0</v>
      </c>
      <c r="G396" s="64" t="s">
        <v>423</v>
      </c>
      <c r="H396" s="64">
        <v>172</v>
      </c>
      <c r="I396" s="64">
        <v>32</v>
      </c>
      <c r="J396" s="64">
        <v>0</v>
      </c>
      <c r="K396" s="64" t="s">
        <v>347</v>
      </c>
      <c r="L396" s="64">
        <v>12</v>
      </c>
      <c r="M396" s="64">
        <v>1</v>
      </c>
      <c r="N396" s="62">
        <f t="shared" si="6"/>
        <v>0</v>
      </c>
    </row>
    <row r="397" spans="1:14" ht="12.75">
      <c r="A397" s="63">
        <v>396</v>
      </c>
      <c r="B397" s="64" t="s">
        <v>891</v>
      </c>
      <c r="C397" s="64" t="s">
        <v>394</v>
      </c>
      <c r="D397" s="64">
        <v>58</v>
      </c>
      <c r="E397" s="64">
        <v>45</v>
      </c>
      <c r="F397" s="64">
        <v>0</v>
      </c>
      <c r="G397" s="64" t="s">
        <v>389</v>
      </c>
      <c r="H397" s="64">
        <v>94</v>
      </c>
      <c r="I397" s="64">
        <v>4</v>
      </c>
      <c r="J397" s="64">
        <v>0</v>
      </c>
      <c r="K397" s="64" t="s">
        <v>395</v>
      </c>
      <c r="L397" s="64">
        <v>-6</v>
      </c>
      <c r="M397" s="64">
        <v>1</v>
      </c>
      <c r="N397" s="62">
        <f t="shared" si="6"/>
        <v>0</v>
      </c>
    </row>
    <row r="398" spans="1:14" ht="12.75">
      <c r="A398" s="63">
        <v>397</v>
      </c>
      <c r="B398" s="64" t="s">
        <v>892</v>
      </c>
      <c r="C398" s="64" t="s">
        <v>451</v>
      </c>
      <c r="D398" s="64">
        <v>53</v>
      </c>
      <c r="E398" s="64">
        <v>34</v>
      </c>
      <c r="F398" s="64">
        <v>0</v>
      </c>
      <c r="G398" s="64" t="s">
        <v>389</v>
      </c>
      <c r="H398" s="64">
        <v>64</v>
      </c>
      <c r="I398" s="64">
        <v>7</v>
      </c>
      <c r="J398" s="64">
        <v>0</v>
      </c>
      <c r="K398" s="64" t="s">
        <v>395</v>
      </c>
      <c r="L398" s="64">
        <v>-4</v>
      </c>
      <c r="M398" s="64">
        <v>1</v>
      </c>
      <c r="N398" s="62">
        <f t="shared" si="6"/>
        <v>0</v>
      </c>
    </row>
    <row r="399" spans="1:14" ht="12.75">
      <c r="A399" s="63">
        <v>398</v>
      </c>
      <c r="B399" s="65" t="s">
        <v>893</v>
      </c>
      <c r="C399" s="65" t="s">
        <v>449</v>
      </c>
      <c r="D399" s="64">
        <v>7</v>
      </c>
      <c r="E399" s="64">
        <v>21</v>
      </c>
      <c r="F399" s="64">
        <v>0</v>
      </c>
      <c r="G399" s="64" t="s">
        <v>423</v>
      </c>
      <c r="H399" s="64">
        <v>108</v>
      </c>
      <c r="I399" s="64">
        <v>27</v>
      </c>
      <c r="J399" s="64">
        <v>0</v>
      </c>
      <c r="K399" s="64" t="s">
        <v>347</v>
      </c>
      <c r="L399" s="64">
        <v>7</v>
      </c>
      <c r="M399" s="64">
        <v>10</v>
      </c>
      <c r="N399" s="62" t="str">
        <f t="shared" si="6"/>
        <v>CIAMIS</v>
      </c>
    </row>
    <row r="400" spans="1:14" ht="12.75">
      <c r="A400" s="63">
        <v>399</v>
      </c>
      <c r="B400" s="65" t="s">
        <v>894</v>
      </c>
      <c r="C400" s="65" t="s">
        <v>449</v>
      </c>
      <c r="D400" s="64">
        <v>6</v>
      </c>
      <c r="E400" s="64">
        <v>51</v>
      </c>
      <c r="F400" s="64">
        <v>0</v>
      </c>
      <c r="G400" s="64" t="s">
        <v>423</v>
      </c>
      <c r="H400" s="64">
        <v>107</v>
      </c>
      <c r="I400" s="64">
        <v>8</v>
      </c>
      <c r="J400" s="64">
        <v>0</v>
      </c>
      <c r="K400" s="64" t="s">
        <v>347</v>
      </c>
      <c r="L400" s="64">
        <v>7</v>
      </c>
      <c r="M400" s="64">
        <v>10</v>
      </c>
      <c r="N400" s="62" t="str">
        <f t="shared" si="6"/>
        <v>CIANJUR</v>
      </c>
    </row>
    <row r="401" spans="1:14" ht="12.75">
      <c r="A401" s="63">
        <v>400</v>
      </c>
      <c r="B401" s="64" t="s">
        <v>895</v>
      </c>
      <c r="C401" s="64" t="s">
        <v>449</v>
      </c>
      <c r="D401" s="64">
        <v>6</v>
      </c>
      <c r="E401" s="64">
        <v>29</v>
      </c>
      <c r="F401" s="64">
        <v>0</v>
      </c>
      <c r="G401" s="64" t="s">
        <v>423</v>
      </c>
      <c r="H401" s="64">
        <v>106</v>
      </c>
      <c r="I401" s="64">
        <v>51</v>
      </c>
      <c r="J401" s="64">
        <v>0</v>
      </c>
      <c r="K401" s="64" t="s">
        <v>347</v>
      </c>
      <c r="L401" s="64">
        <v>7</v>
      </c>
      <c r="M401" s="64">
        <v>10</v>
      </c>
      <c r="N401" s="62" t="str">
        <f t="shared" si="6"/>
        <v>CIBINONG</v>
      </c>
    </row>
    <row r="402" spans="1:14" ht="12.75">
      <c r="A402" s="63">
        <v>401</v>
      </c>
      <c r="B402" s="64" t="s">
        <v>896</v>
      </c>
      <c r="C402" s="64" t="s">
        <v>449</v>
      </c>
      <c r="D402" s="64">
        <v>7</v>
      </c>
      <c r="E402" s="64">
        <v>20</v>
      </c>
      <c r="F402" s="64">
        <v>0</v>
      </c>
      <c r="G402" s="64" t="s">
        <v>423</v>
      </c>
      <c r="H402" s="64">
        <v>108</v>
      </c>
      <c r="I402" s="64">
        <v>33</v>
      </c>
      <c r="J402" s="64">
        <v>0</v>
      </c>
      <c r="K402" s="64" t="s">
        <v>347</v>
      </c>
      <c r="L402" s="64">
        <v>7</v>
      </c>
      <c r="M402" s="64">
        <v>10</v>
      </c>
      <c r="N402" s="62" t="str">
        <f t="shared" si="6"/>
        <v>CIJULANG</v>
      </c>
    </row>
    <row r="403" spans="1:14" ht="12.75">
      <c r="A403" s="63">
        <v>402</v>
      </c>
      <c r="B403" s="64" t="s">
        <v>897</v>
      </c>
      <c r="C403" s="64" t="s">
        <v>449</v>
      </c>
      <c r="D403" s="64">
        <v>7</v>
      </c>
      <c r="E403" s="64">
        <v>20</v>
      </c>
      <c r="F403" s="64">
        <v>0</v>
      </c>
      <c r="G403" s="64" t="s">
        <v>423</v>
      </c>
      <c r="H403" s="64">
        <v>107</v>
      </c>
      <c r="I403" s="64">
        <v>48</v>
      </c>
      <c r="J403" s="64">
        <v>0</v>
      </c>
      <c r="K403" s="64" t="s">
        <v>347</v>
      </c>
      <c r="L403" s="64">
        <v>7</v>
      </c>
      <c r="M403" s="64">
        <v>10</v>
      </c>
      <c r="N403" s="62" t="str">
        <f t="shared" si="6"/>
        <v>CIKAJANG</v>
      </c>
    </row>
    <row r="404" spans="1:14" ht="12.75">
      <c r="A404" s="63">
        <v>403</v>
      </c>
      <c r="B404" s="65" t="s">
        <v>898</v>
      </c>
      <c r="C404" s="65" t="s">
        <v>449</v>
      </c>
      <c r="D404" s="64">
        <v>7</v>
      </c>
      <c r="E404" s="64">
        <v>45</v>
      </c>
      <c r="F404" s="64">
        <v>0</v>
      </c>
      <c r="G404" s="64" t="s">
        <v>423</v>
      </c>
      <c r="H404" s="64">
        <v>109</v>
      </c>
      <c r="I404" s="64">
        <v>2</v>
      </c>
      <c r="J404" s="64">
        <v>0</v>
      </c>
      <c r="K404" s="64" t="s">
        <v>347</v>
      </c>
      <c r="L404" s="64">
        <v>7</v>
      </c>
      <c r="M404" s="64">
        <v>10</v>
      </c>
      <c r="N404" s="62" t="str">
        <f t="shared" si="6"/>
        <v>CILACAP</v>
      </c>
    </row>
    <row r="405" spans="1:14" ht="12.75">
      <c r="A405" s="63">
        <v>404</v>
      </c>
      <c r="B405" s="64" t="s">
        <v>899</v>
      </c>
      <c r="C405" s="64" t="s">
        <v>449</v>
      </c>
      <c r="D405" s="64">
        <v>6</v>
      </c>
      <c r="E405" s="64">
        <v>2</v>
      </c>
      <c r="F405" s="64">
        <v>0</v>
      </c>
      <c r="G405" s="64" t="s">
        <v>423</v>
      </c>
      <c r="H405" s="64">
        <v>106</v>
      </c>
      <c r="I405" s="64">
        <v>5</v>
      </c>
      <c r="J405" s="64">
        <v>0</v>
      </c>
      <c r="K405" s="64" t="s">
        <v>347</v>
      </c>
      <c r="L405" s="64">
        <v>7</v>
      </c>
      <c r="M405" s="64">
        <v>10</v>
      </c>
      <c r="N405" s="62" t="str">
        <f t="shared" si="6"/>
        <v>CILEGON</v>
      </c>
    </row>
    <row r="406" spans="1:14" ht="12.75">
      <c r="A406" s="63">
        <v>405</v>
      </c>
      <c r="B406" s="64" t="s">
        <v>900</v>
      </c>
      <c r="C406" s="64" t="s">
        <v>449</v>
      </c>
      <c r="D406" s="64">
        <v>6</v>
      </c>
      <c r="E406" s="64">
        <v>56</v>
      </c>
      <c r="F406" s="64">
        <v>0</v>
      </c>
      <c r="G406" s="64" t="s">
        <v>423</v>
      </c>
      <c r="H406" s="64">
        <v>107</v>
      </c>
      <c r="I406" s="64">
        <v>30</v>
      </c>
      <c r="J406" s="64">
        <v>0</v>
      </c>
      <c r="K406" s="64" t="s">
        <v>347</v>
      </c>
      <c r="L406" s="64">
        <v>7</v>
      </c>
      <c r="M406" s="64">
        <v>10</v>
      </c>
      <c r="N406" s="62" t="str">
        <f t="shared" si="6"/>
        <v>CIMAHI</v>
      </c>
    </row>
    <row r="407" spans="1:14" ht="12.75">
      <c r="A407" s="63">
        <v>406</v>
      </c>
      <c r="B407" s="64" t="s">
        <v>901</v>
      </c>
      <c r="C407" s="64" t="s">
        <v>445</v>
      </c>
      <c r="D407" s="64">
        <v>39</v>
      </c>
      <c r="E407" s="64">
        <v>6</v>
      </c>
      <c r="F407" s="64">
        <v>0</v>
      </c>
      <c r="G407" s="64" t="s">
        <v>389</v>
      </c>
      <c r="H407" s="64">
        <v>84</v>
      </c>
      <c r="I407" s="64">
        <v>25</v>
      </c>
      <c r="J407" s="64">
        <v>0</v>
      </c>
      <c r="K407" s="64" t="s">
        <v>395</v>
      </c>
      <c r="L407" s="64">
        <v>-5</v>
      </c>
      <c r="M407" s="64">
        <v>1</v>
      </c>
      <c r="N407" s="62">
        <f t="shared" si="6"/>
        <v>0</v>
      </c>
    </row>
    <row r="408" spans="1:14" ht="12.75">
      <c r="A408" s="63">
        <v>407</v>
      </c>
      <c r="B408" s="64" t="s">
        <v>902</v>
      </c>
      <c r="C408" s="64" t="s">
        <v>449</v>
      </c>
      <c r="D408" s="64">
        <v>6</v>
      </c>
      <c r="E408" s="64">
        <v>45</v>
      </c>
      <c r="F408" s="64">
        <v>0</v>
      </c>
      <c r="G408" s="64" t="s">
        <v>423</v>
      </c>
      <c r="H408" s="64">
        <v>108</v>
      </c>
      <c r="I408" s="64">
        <v>33</v>
      </c>
      <c r="J408" s="64">
        <v>0</v>
      </c>
      <c r="K408" s="64" t="s">
        <v>347</v>
      </c>
      <c r="L408" s="64">
        <v>7</v>
      </c>
      <c r="M408" s="64">
        <v>10</v>
      </c>
      <c r="N408" s="62" t="str">
        <f t="shared" si="6"/>
        <v>CIREBON</v>
      </c>
    </row>
    <row r="409" spans="1:14" ht="12.75">
      <c r="A409" s="63">
        <v>408</v>
      </c>
      <c r="B409" s="65" t="s">
        <v>903</v>
      </c>
      <c r="C409" s="65" t="s">
        <v>412</v>
      </c>
      <c r="D409" s="64">
        <v>31</v>
      </c>
      <c r="E409" s="64">
        <v>38</v>
      </c>
      <c r="F409" s="64">
        <v>0</v>
      </c>
      <c r="G409" s="64" t="s">
        <v>389</v>
      </c>
      <c r="H409" s="64">
        <v>106</v>
      </c>
      <c r="I409" s="64">
        <v>26</v>
      </c>
      <c r="J409" s="64">
        <v>0</v>
      </c>
      <c r="K409" s="64" t="s">
        <v>395</v>
      </c>
      <c r="L409" s="64">
        <v>-6</v>
      </c>
      <c r="M409" s="64">
        <v>1</v>
      </c>
      <c r="N409" s="62">
        <f t="shared" si="6"/>
        <v>0</v>
      </c>
    </row>
    <row r="410" spans="1:14" ht="12.75">
      <c r="A410" s="63">
        <v>409</v>
      </c>
      <c r="B410" s="64" t="s">
        <v>904</v>
      </c>
      <c r="C410" s="64" t="s">
        <v>412</v>
      </c>
      <c r="D410" s="64">
        <v>27</v>
      </c>
      <c r="E410" s="64">
        <v>24</v>
      </c>
      <c r="F410" s="64">
        <v>0</v>
      </c>
      <c r="G410" s="64" t="s">
        <v>389</v>
      </c>
      <c r="H410" s="64">
        <v>109</v>
      </c>
      <c r="I410" s="64">
        <v>50</v>
      </c>
      <c r="J410" s="64">
        <v>0</v>
      </c>
      <c r="K410" s="64" t="s">
        <v>395</v>
      </c>
      <c r="L410" s="64">
        <v>-7</v>
      </c>
      <c r="M410" s="64">
        <v>1</v>
      </c>
      <c r="N410" s="62">
        <f t="shared" si="6"/>
        <v>0</v>
      </c>
    </row>
    <row r="411" spans="1:14" ht="12.75">
      <c r="A411" s="63">
        <v>410</v>
      </c>
      <c r="B411" s="65" t="s">
        <v>905</v>
      </c>
      <c r="C411" s="65" t="s">
        <v>641</v>
      </c>
      <c r="D411" s="64">
        <v>39</v>
      </c>
      <c r="E411" s="64">
        <v>18</v>
      </c>
      <c r="F411" s="64">
        <v>0</v>
      </c>
      <c r="G411" s="64" t="s">
        <v>389</v>
      </c>
      <c r="H411" s="64">
        <v>80</v>
      </c>
      <c r="I411" s="64">
        <v>14</v>
      </c>
      <c r="J411" s="64">
        <v>0</v>
      </c>
      <c r="K411" s="64" t="s">
        <v>395</v>
      </c>
      <c r="L411" s="64">
        <v>-5</v>
      </c>
      <c r="M411" s="64">
        <v>1</v>
      </c>
      <c r="N411" s="62">
        <f t="shared" si="6"/>
        <v>0</v>
      </c>
    </row>
    <row r="412" spans="1:14" ht="12.75">
      <c r="A412" s="63">
        <v>411</v>
      </c>
      <c r="B412" s="64" t="s">
        <v>906</v>
      </c>
      <c r="C412" s="64" t="s">
        <v>770</v>
      </c>
      <c r="D412" s="64">
        <v>36</v>
      </c>
      <c r="E412" s="64">
        <v>37</v>
      </c>
      <c r="F412" s="64">
        <v>0</v>
      </c>
      <c r="G412" s="64" t="s">
        <v>389</v>
      </c>
      <c r="H412" s="64">
        <v>87</v>
      </c>
      <c r="I412" s="64">
        <v>25</v>
      </c>
      <c r="J412" s="64">
        <v>0</v>
      </c>
      <c r="K412" s="64" t="s">
        <v>395</v>
      </c>
      <c r="L412" s="64">
        <v>-6</v>
      </c>
      <c r="M412" s="64">
        <v>1</v>
      </c>
      <c r="N412" s="62">
        <f t="shared" si="6"/>
        <v>0</v>
      </c>
    </row>
    <row r="413" spans="1:14" ht="12.75">
      <c r="A413" s="63">
        <v>412</v>
      </c>
      <c r="B413" s="65" t="s">
        <v>907</v>
      </c>
      <c r="C413" s="65" t="s">
        <v>476</v>
      </c>
      <c r="D413" s="64">
        <v>40</v>
      </c>
      <c r="E413" s="64">
        <v>53</v>
      </c>
      <c r="F413" s="64">
        <v>0</v>
      </c>
      <c r="G413" s="64" t="s">
        <v>389</v>
      </c>
      <c r="H413" s="64">
        <v>78</v>
      </c>
      <c r="I413" s="64">
        <v>5</v>
      </c>
      <c r="J413" s="64">
        <v>0</v>
      </c>
      <c r="K413" s="64" t="s">
        <v>395</v>
      </c>
      <c r="L413" s="64">
        <v>-5</v>
      </c>
      <c r="M413" s="64">
        <v>1</v>
      </c>
      <c r="N413" s="62">
        <f t="shared" si="6"/>
        <v>0</v>
      </c>
    </row>
    <row r="414" spans="1:14" ht="12.75">
      <c r="A414" s="63">
        <v>413</v>
      </c>
      <c r="B414" s="65" t="s">
        <v>908</v>
      </c>
      <c r="C414" s="65" t="s">
        <v>429</v>
      </c>
      <c r="D414" s="64">
        <v>45</v>
      </c>
      <c r="E414" s="64">
        <v>47</v>
      </c>
      <c r="F414" s="64">
        <v>0</v>
      </c>
      <c r="G414" s="64" t="s">
        <v>389</v>
      </c>
      <c r="H414" s="64">
        <v>3</v>
      </c>
      <c r="I414" s="64">
        <v>10</v>
      </c>
      <c r="J414" s="64">
        <v>0</v>
      </c>
      <c r="K414" s="64" t="s">
        <v>347</v>
      </c>
      <c r="L414" s="64">
        <v>1</v>
      </c>
      <c r="M414" s="64">
        <v>1</v>
      </c>
      <c r="N414" s="62">
        <f t="shared" si="6"/>
        <v>0</v>
      </c>
    </row>
    <row r="415" spans="1:14" ht="12.75">
      <c r="A415" s="63">
        <v>414</v>
      </c>
      <c r="B415" s="64" t="s">
        <v>909</v>
      </c>
      <c r="C415" s="64" t="s">
        <v>445</v>
      </c>
      <c r="D415" s="64">
        <v>41</v>
      </c>
      <c r="E415" s="64">
        <v>31</v>
      </c>
      <c r="F415" s="64">
        <v>0</v>
      </c>
      <c r="G415" s="64" t="s">
        <v>389</v>
      </c>
      <c r="H415" s="64">
        <v>81</v>
      </c>
      <c r="I415" s="64">
        <v>41</v>
      </c>
      <c r="J415" s="64">
        <v>0</v>
      </c>
      <c r="K415" s="64" t="s">
        <v>395</v>
      </c>
      <c r="L415" s="64">
        <v>-5</v>
      </c>
      <c r="M415" s="64">
        <v>1</v>
      </c>
      <c r="N415" s="62">
        <f t="shared" si="6"/>
        <v>0</v>
      </c>
    </row>
    <row r="416" spans="1:14" ht="12.75">
      <c r="A416" s="63">
        <v>415</v>
      </c>
      <c r="B416" s="64" t="s">
        <v>910</v>
      </c>
      <c r="C416" s="64" t="s">
        <v>801</v>
      </c>
      <c r="D416" s="64">
        <v>41</v>
      </c>
      <c r="E416" s="64">
        <v>50</v>
      </c>
      <c r="F416" s="64">
        <v>0</v>
      </c>
      <c r="G416" s="64" t="s">
        <v>389</v>
      </c>
      <c r="H416" s="64">
        <v>90</v>
      </c>
      <c r="I416" s="64">
        <v>20</v>
      </c>
      <c r="J416" s="64">
        <v>0</v>
      </c>
      <c r="K416" s="64" t="s">
        <v>395</v>
      </c>
      <c r="L416" s="64">
        <v>-6</v>
      </c>
      <c r="M416" s="64">
        <v>1</v>
      </c>
      <c r="N416" s="62">
        <f t="shared" si="6"/>
        <v>0</v>
      </c>
    </row>
    <row r="417" spans="1:14" ht="12.75">
      <c r="A417" s="63">
        <v>416</v>
      </c>
      <c r="B417" s="65" t="s">
        <v>910</v>
      </c>
      <c r="C417" s="65" t="s">
        <v>491</v>
      </c>
      <c r="D417" s="64">
        <v>35</v>
      </c>
      <c r="E417" s="64">
        <v>32</v>
      </c>
      <c r="F417" s="64">
        <v>0</v>
      </c>
      <c r="G417" s="64" t="s">
        <v>389</v>
      </c>
      <c r="H417" s="64">
        <v>98</v>
      </c>
      <c r="I417" s="64">
        <v>56</v>
      </c>
      <c r="J417" s="64">
        <v>0</v>
      </c>
      <c r="K417" s="64" t="s">
        <v>395</v>
      </c>
      <c r="L417" s="64">
        <v>-7</v>
      </c>
      <c r="M417" s="64">
        <v>1</v>
      </c>
      <c r="N417" s="62">
        <f t="shared" si="6"/>
        <v>0</v>
      </c>
    </row>
    <row r="418" spans="1:14" ht="12.75">
      <c r="A418" s="63">
        <v>417</v>
      </c>
      <c r="B418" s="64" t="s">
        <v>911</v>
      </c>
      <c r="C418" s="64" t="s">
        <v>453</v>
      </c>
      <c r="D418" s="64">
        <v>34</v>
      </c>
      <c r="E418" s="64">
        <v>23</v>
      </c>
      <c r="F418" s="64">
        <v>0</v>
      </c>
      <c r="G418" s="64" t="s">
        <v>389</v>
      </c>
      <c r="H418" s="64">
        <v>103</v>
      </c>
      <c r="I418" s="64">
        <v>19</v>
      </c>
      <c r="J418" s="64">
        <v>0</v>
      </c>
      <c r="K418" s="64" t="s">
        <v>395</v>
      </c>
      <c r="L418" s="64">
        <v>-7</v>
      </c>
      <c r="M418" s="64">
        <v>1</v>
      </c>
      <c r="N418" s="62">
        <f t="shared" si="6"/>
        <v>0</v>
      </c>
    </row>
    <row r="419" spans="1:14" ht="12.75">
      <c r="A419" s="63">
        <v>418</v>
      </c>
      <c r="B419" s="65" t="s">
        <v>912</v>
      </c>
      <c r="C419" s="65" t="s">
        <v>451</v>
      </c>
      <c r="D419" s="64">
        <v>36</v>
      </c>
      <c r="E419" s="64">
        <v>10</v>
      </c>
      <c r="F419" s="64">
        <v>0</v>
      </c>
      <c r="G419" s="64" t="s">
        <v>389</v>
      </c>
      <c r="H419" s="64">
        <v>120</v>
      </c>
      <c r="I419" s="64">
        <v>22</v>
      </c>
      <c r="J419" s="64">
        <v>0</v>
      </c>
      <c r="K419" s="64" t="s">
        <v>395</v>
      </c>
      <c r="L419" s="64">
        <v>-8</v>
      </c>
      <c r="M419" s="64">
        <v>1</v>
      </c>
      <c r="N419" s="62">
        <f t="shared" si="6"/>
        <v>0</v>
      </c>
    </row>
    <row r="420" spans="1:14" ht="12.75">
      <c r="A420" s="63">
        <v>419</v>
      </c>
      <c r="B420" s="65" t="s">
        <v>913</v>
      </c>
      <c r="C420" s="65" t="s">
        <v>914</v>
      </c>
      <c r="D420" s="64">
        <v>17</v>
      </c>
      <c r="E420" s="64">
        <v>26</v>
      </c>
      <c r="F420" s="64">
        <v>0</v>
      </c>
      <c r="G420" s="64" t="s">
        <v>423</v>
      </c>
      <c r="H420" s="64">
        <v>66</v>
      </c>
      <c r="I420" s="64">
        <v>10</v>
      </c>
      <c r="J420" s="64">
        <v>0</v>
      </c>
      <c r="K420" s="64" t="s">
        <v>395</v>
      </c>
      <c r="L420" s="64">
        <v>-4</v>
      </c>
      <c r="M420" s="64">
        <v>1</v>
      </c>
      <c r="N420" s="62">
        <f t="shared" si="6"/>
        <v>0</v>
      </c>
    </row>
    <row r="421" spans="1:14" ht="12.75">
      <c r="A421" s="63">
        <v>420</v>
      </c>
      <c r="B421" s="64" t="s">
        <v>915</v>
      </c>
      <c r="C421" s="64" t="s">
        <v>719</v>
      </c>
      <c r="D421" s="64">
        <v>28</v>
      </c>
      <c r="E421" s="64">
        <v>14</v>
      </c>
      <c r="F421" s="64">
        <v>0</v>
      </c>
      <c r="G421" s="64" t="s">
        <v>389</v>
      </c>
      <c r="H421" s="64">
        <v>80</v>
      </c>
      <c r="I421" s="64">
        <v>36</v>
      </c>
      <c r="J421" s="64">
        <v>0</v>
      </c>
      <c r="K421" s="64" t="s">
        <v>395</v>
      </c>
      <c r="L421" s="64">
        <v>-5</v>
      </c>
      <c r="M421" s="64">
        <v>1</v>
      </c>
      <c r="N421" s="62">
        <f t="shared" si="6"/>
        <v>0</v>
      </c>
    </row>
    <row r="422" spans="1:14" ht="12.75">
      <c r="A422" s="63">
        <v>421</v>
      </c>
      <c r="B422" s="64" t="s">
        <v>916</v>
      </c>
      <c r="C422" s="64" t="s">
        <v>916</v>
      </c>
      <c r="D422" s="64">
        <v>12</v>
      </c>
      <c r="E422" s="64">
        <v>11</v>
      </c>
      <c r="F422" s="64">
        <v>0</v>
      </c>
      <c r="G422" s="64" t="s">
        <v>423</v>
      </c>
      <c r="H422" s="64">
        <v>96</v>
      </c>
      <c r="I422" s="64">
        <v>50</v>
      </c>
      <c r="J422" s="64">
        <v>0</v>
      </c>
      <c r="K422" s="64" t="s">
        <v>347</v>
      </c>
      <c r="L422" s="64">
        <v>7</v>
      </c>
      <c r="M422" s="64">
        <v>1</v>
      </c>
      <c r="N422" s="62">
        <f t="shared" si="6"/>
        <v>0</v>
      </c>
    </row>
    <row r="423" spans="1:14" ht="12.75">
      <c r="A423" s="63">
        <v>422</v>
      </c>
      <c r="B423" s="64" t="s">
        <v>917</v>
      </c>
      <c r="C423" s="64" t="s">
        <v>787</v>
      </c>
      <c r="D423" s="64">
        <v>44</v>
      </c>
      <c r="E423" s="64">
        <v>31</v>
      </c>
      <c r="F423" s="64">
        <v>0</v>
      </c>
      <c r="G423" s="64" t="s">
        <v>389</v>
      </c>
      <c r="H423" s="64">
        <v>109</v>
      </c>
      <c r="I423" s="64">
        <v>2</v>
      </c>
      <c r="J423" s="64">
        <v>0</v>
      </c>
      <c r="K423" s="64" t="s">
        <v>395</v>
      </c>
      <c r="L423" s="64">
        <v>-7</v>
      </c>
      <c r="M423" s="64">
        <v>1</v>
      </c>
      <c r="N423" s="62">
        <f t="shared" si="6"/>
        <v>0</v>
      </c>
    </row>
    <row r="424" spans="1:14" ht="12.75">
      <c r="A424" s="63">
        <v>423</v>
      </c>
      <c r="B424" s="64" t="s">
        <v>918</v>
      </c>
      <c r="C424" s="64" t="s">
        <v>725</v>
      </c>
      <c r="D424" s="64">
        <v>47</v>
      </c>
      <c r="E424" s="64">
        <v>47</v>
      </c>
      <c r="F424" s="64">
        <v>0</v>
      </c>
      <c r="G424" s="64" t="s">
        <v>389</v>
      </c>
      <c r="H424" s="64">
        <v>116</v>
      </c>
      <c r="I424" s="64">
        <v>49</v>
      </c>
      <c r="J424" s="64">
        <v>0</v>
      </c>
      <c r="K424" s="64" t="s">
        <v>395</v>
      </c>
      <c r="L424" s="64">
        <v>-7</v>
      </c>
      <c r="M424" s="64">
        <v>1</v>
      </c>
      <c r="N424" s="62">
        <f t="shared" si="6"/>
        <v>0</v>
      </c>
    </row>
    <row r="425" spans="1:14" ht="12.75">
      <c r="A425" s="63">
        <v>424</v>
      </c>
      <c r="B425" s="64" t="s">
        <v>920</v>
      </c>
      <c r="C425" s="64" t="s">
        <v>921</v>
      </c>
      <c r="D425" s="64">
        <v>39</v>
      </c>
      <c r="E425" s="64">
        <v>24</v>
      </c>
      <c r="F425" s="64">
        <v>0</v>
      </c>
      <c r="G425" s="64" t="s">
        <v>389</v>
      </c>
      <c r="H425" s="64">
        <v>101</v>
      </c>
      <c r="I425" s="64">
        <v>3</v>
      </c>
      <c r="J425" s="64">
        <v>0</v>
      </c>
      <c r="K425" s="64" t="s">
        <v>395</v>
      </c>
      <c r="L425" s="64">
        <v>-6</v>
      </c>
      <c r="M425" s="64">
        <v>1</v>
      </c>
      <c r="N425" s="62">
        <f t="shared" si="6"/>
        <v>0</v>
      </c>
    </row>
    <row r="426" spans="1:14" ht="12.75">
      <c r="A426" s="63">
        <v>425</v>
      </c>
      <c r="B426" s="65" t="s">
        <v>922</v>
      </c>
      <c r="C426" s="65" t="s">
        <v>416</v>
      </c>
      <c r="D426" s="64">
        <v>55</v>
      </c>
      <c r="E426" s="64">
        <v>12</v>
      </c>
      <c r="F426" s="64">
        <v>0</v>
      </c>
      <c r="G426" s="64" t="s">
        <v>389</v>
      </c>
      <c r="H426" s="64">
        <v>162</v>
      </c>
      <c r="I426" s="64">
        <v>43</v>
      </c>
      <c r="J426" s="64">
        <v>0</v>
      </c>
      <c r="K426" s="64" t="s">
        <v>395</v>
      </c>
      <c r="L426" s="64">
        <v>-9</v>
      </c>
      <c r="M426" s="64">
        <v>1</v>
      </c>
      <c r="N426" s="62">
        <f t="shared" si="6"/>
        <v>0</v>
      </c>
    </row>
    <row r="427" spans="1:14" ht="12.75">
      <c r="A427" s="63">
        <v>426</v>
      </c>
      <c r="B427" s="64" t="s">
        <v>923</v>
      </c>
      <c r="C427" s="64" t="s">
        <v>394</v>
      </c>
      <c r="D427" s="64">
        <v>54</v>
      </c>
      <c r="E427" s="64">
        <v>27</v>
      </c>
      <c r="F427" s="64">
        <v>0</v>
      </c>
      <c r="G427" s="64" t="s">
        <v>389</v>
      </c>
      <c r="H427" s="64">
        <v>110</v>
      </c>
      <c r="I427" s="64">
        <v>10</v>
      </c>
      <c r="J427" s="64">
        <v>0</v>
      </c>
      <c r="K427" s="64" t="s">
        <v>395</v>
      </c>
      <c r="L427" s="64">
        <v>-7</v>
      </c>
      <c r="M427" s="64">
        <v>1</v>
      </c>
      <c r="N427" s="62">
        <f t="shared" si="6"/>
        <v>0</v>
      </c>
    </row>
    <row r="428" spans="1:14" ht="12.75">
      <c r="A428" s="63">
        <v>427</v>
      </c>
      <c r="B428" s="64" t="s">
        <v>924</v>
      </c>
      <c r="C428" s="64" t="s">
        <v>403</v>
      </c>
      <c r="D428" s="64">
        <v>30</v>
      </c>
      <c r="E428" s="64">
        <v>35</v>
      </c>
      <c r="F428" s="64">
        <v>0</v>
      </c>
      <c r="G428" s="64" t="s">
        <v>389</v>
      </c>
      <c r="H428" s="64">
        <v>96</v>
      </c>
      <c r="I428" s="64">
        <v>22</v>
      </c>
      <c r="J428" s="64">
        <v>0</v>
      </c>
      <c r="K428" s="64" t="s">
        <v>395</v>
      </c>
      <c r="L428" s="64">
        <v>-7</v>
      </c>
      <c r="M428" s="64">
        <v>1</v>
      </c>
      <c r="N428" s="62">
        <f t="shared" si="6"/>
        <v>0</v>
      </c>
    </row>
    <row r="429" spans="1:14" ht="12.75">
      <c r="A429" s="63">
        <v>428</v>
      </c>
      <c r="B429" s="64" t="s">
        <v>925</v>
      </c>
      <c r="C429" s="64" t="s">
        <v>674</v>
      </c>
      <c r="D429" s="64">
        <v>50</v>
      </c>
      <c r="E429" s="64">
        <v>52</v>
      </c>
      <c r="F429" s="64">
        <v>0</v>
      </c>
      <c r="G429" s="64" t="s">
        <v>389</v>
      </c>
      <c r="H429" s="64">
        <v>7</v>
      </c>
      <c r="I429" s="64">
        <v>9</v>
      </c>
      <c r="J429" s="64">
        <v>0</v>
      </c>
      <c r="K429" s="64" t="s">
        <v>347</v>
      </c>
      <c r="L429" s="64">
        <v>1</v>
      </c>
      <c r="M429" s="64">
        <v>1</v>
      </c>
      <c r="N429" s="62">
        <f t="shared" si="6"/>
        <v>0</v>
      </c>
    </row>
    <row r="430" spans="1:14" ht="12.75">
      <c r="A430" s="63">
        <v>429</v>
      </c>
      <c r="B430" s="64" t="s">
        <v>926</v>
      </c>
      <c r="C430" s="64" t="s">
        <v>927</v>
      </c>
      <c r="D430" s="64">
        <v>7</v>
      </c>
      <c r="E430" s="64">
        <v>11</v>
      </c>
      <c r="F430" s="64">
        <v>0</v>
      </c>
      <c r="G430" s="64" t="s">
        <v>389</v>
      </c>
      <c r="H430" s="64">
        <v>79</v>
      </c>
      <c r="I430" s="64">
        <v>53</v>
      </c>
      <c r="J430" s="64">
        <v>0</v>
      </c>
      <c r="K430" s="64" t="s">
        <v>347</v>
      </c>
      <c r="L430" s="64">
        <v>5</v>
      </c>
      <c r="M430" s="64">
        <v>1</v>
      </c>
      <c r="N430" s="62">
        <f t="shared" si="6"/>
        <v>0</v>
      </c>
    </row>
    <row r="431" spans="1:14" ht="12.75">
      <c r="A431" s="63">
        <v>430</v>
      </c>
      <c r="B431" s="65" t="s">
        <v>928</v>
      </c>
      <c r="C431" s="65" t="s">
        <v>455</v>
      </c>
      <c r="D431" s="64">
        <v>38</v>
      </c>
      <c r="E431" s="64">
        <v>49</v>
      </c>
      <c r="F431" s="64">
        <v>0</v>
      </c>
      <c r="G431" s="64" t="s">
        <v>389</v>
      </c>
      <c r="H431" s="64">
        <v>104</v>
      </c>
      <c r="I431" s="64">
        <v>43</v>
      </c>
      <c r="J431" s="64">
        <v>0</v>
      </c>
      <c r="K431" s="64" t="s">
        <v>395</v>
      </c>
      <c r="L431" s="64">
        <v>-7</v>
      </c>
      <c r="M431" s="64">
        <v>1</v>
      </c>
      <c r="N431" s="62">
        <f t="shared" si="6"/>
        <v>0</v>
      </c>
    </row>
    <row r="432" spans="1:14" ht="12.75">
      <c r="A432" s="63">
        <v>431</v>
      </c>
      <c r="B432" s="64" t="s">
        <v>929</v>
      </c>
      <c r="C432" s="64" t="s">
        <v>834</v>
      </c>
      <c r="D432" s="64">
        <v>38</v>
      </c>
      <c r="E432" s="64">
        <v>49</v>
      </c>
      <c r="F432" s="64">
        <v>0</v>
      </c>
      <c r="G432" s="64" t="s">
        <v>389</v>
      </c>
      <c r="H432" s="64">
        <v>92</v>
      </c>
      <c r="I432" s="64">
        <v>13</v>
      </c>
      <c r="J432" s="64">
        <v>0</v>
      </c>
      <c r="K432" s="64" t="s">
        <v>395</v>
      </c>
      <c r="L432" s="64">
        <v>-6</v>
      </c>
      <c r="M432" s="64">
        <v>1</v>
      </c>
      <c r="N432" s="62">
        <f t="shared" si="6"/>
        <v>0</v>
      </c>
    </row>
    <row r="433" spans="1:14" ht="12.75">
      <c r="A433" s="63">
        <v>432</v>
      </c>
      <c r="B433" s="64" t="s">
        <v>929</v>
      </c>
      <c r="C433" s="64" t="s">
        <v>436</v>
      </c>
      <c r="D433" s="64">
        <v>33</v>
      </c>
      <c r="E433" s="64">
        <v>56</v>
      </c>
      <c r="F433" s="64">
        <v>0</v>
      </c>
      <c r="G433" s="64" t="s">
        <v>389</v>
      </c>
      <c r="H433" s="64">
        <v>81</v>
      </c>
      <c r="I433" s="64">
        <v>7</v>
      </c>
      <c r="J433" s="64">
        <v>0</v>
      </c>
      <c r="K433" s="64" t="s">
        <v>395</v>
      </c>
      <c r="L433" s="64">
        <v>-5</v>
      </c>
      <c r="M433" s="64">
        <v>1</v>
      </c>
      <c r="N433" s="62">
        <f t="shared" si="6"/>
        <v>0</v>
      </c>
    </row>
    <row r="434" spans="1:14" ht="12.75">
      <c r="A434" s="63">
        <v>433</v>
      </c>
      <c r="B434" s="65" t="s">
        <v>930</v>
      </c>
      <c r="C434" s="65" t="s">
        <v>457</v>
      </c>
      <c r="D434" s="64">
        <v>32</v>
      </c>
      <c r="E434" s="64">
        <v>31</v>
      </c>
      <c r="F434" s="64">
        <v>0</v>
      </c>
      <c r="G434" s="64" t="s">
        <v>389</v>
      </c>
      <c r="H434" s="64">
        <v>84</v>
      </c>
      <c r="I434" s="64">
        <v>56</v>
      </c>
      <c r="J434" s="64">
        <v>0</v>
      </c>
      <c r="K434" s="64" t="s">
        <v>395</v>
      </c>
      <c r="L434" s="64">
        <v>-5</v>
      </c>
      <c r="M434" s="64">
        <v>1</v>
      </c>
      <c r="N434" s="62">
        <f t="shared" si="6"/>
        <v>0</v>
      </c>
    </row>
    <row r="435" spans="1:14" ht="12.75">
      <c r="A435" s="63">
        <v>434</v>
      </c>
      <c r="B435" s="64" t="s">
        <v>930</v>
      </c>
      <c r="C435" s="64" t="s">
        <v>689</v>
      </c>
      <c r="D435" s="64">
        <v>33</v>
      </c>
      <c r="E435" s="64">
        <v>39</v>
      </c>
      <c r="F435" s="64">
        <v>0</v>
      </c>
      <c r="G435" s="64" t="s">
        <v>389</v>
      </c>
      <c r="H435" s="64">
        <v>88</v>
      </c>
      <c r="I435" s="64">
        <v>27</v>
      </c>
      <c r="J435" s="64">
        <v>0</v>
      </c>
      <c r="K435" s="64" t="s">
        <v>395</v>
      </c>
      <c r="L435" s="64">
        <v>-6</v>
      </c>
      <c r="M435" s="64">
        <v>1</v>
      </c>
      <c r="N435" s="62">
        <f t="shared" si="6"/>
        <v>0</v>
      </c>
    </row>
    <row r="436" spans="1:14" ht="12.75">
      <c r="A436" s="63">
        <v>435</v>
      </c>
      <c r="B436" s="64" t="s">
        <v>930</v>
      </c>
      <c r="C436" s="64" t="s">
        <v>478</v>
      </c>
      <c r="D436" s="64">
        <v>41</v>
      </c>
      <c r="E436" s="64">
        <v>27</v>
      </c>
      <c r="F436" s="64">
        <v>0</v>
      </c>
      <c r="G436" s="64" t="s">
        <v>389</v>
      </c>
      <c r="H436" s="64">
        <v>97</v>
      </c>
      <c r="I436" s="64">
        <v>21</v>
      </c>
      <c r="J436" s="64">
        <v>0</v>
      </c>
      <c r="K436" s="64" t="s">
        <v>395</v>
      </c>
      <c r="L436" s="64">
        <v>-6</v>
      </c>
      <c r="M436" s="64">
        <v>1</v>
      </c>
      <c r="N436" s="62">
        <f t="shared" si="6"/>
        <v>0</v>
      </c>
    </row>
    <row r="437" spans="1:14" ht="12.75">
      <c r="A437" s="63">
        <v>436</v>
      </c>
      <c r="B437" s="64" t="s">
        <v>930</v>
      </c>
      <c r="C437" s="64" t="s">
        <v>445</v>
      </c>
      <c r="D437" s="64">
        <v>39</v>
      </c>
      <c r="E437" s="64">
        <v>59</v>
      </c>
      <c r="F437" s="64">
        <v>0</v>
      </c>
      <c r="G437" s="64" t="s">
        <v>389</v>
      </c>
      <c r="H437" s="64">
        <v>82</v>
      </c>
      <c r="I437" s="64">
        <v>53</v>
      </c>
      <c r="J437" s="64">
        <v>0</v>
      </c>
      <c r="K437" s="64" t="s">
        <v>395</v>
      </c>
      <c r="L437" s="64">
        <v>-5</v>
      </c>
      <c r="M437" s="64">
        <v>1</v>
      </c>
      <c r="N437" s="62">
        <f t="shared" si="6"/>
        <v>0</v>
      </c>
    </row>
    <row r="438" spans="1:14" ht="12.75">
      <c r="A438" s="63">
        <v>437</v>
      </c>
      <c r="B438" s="65" t="s">
        <v>931</v>
      </c>
      <c r="C438" s="65" t="s">
        <v>568</v>
      </c>
      <c r="D438" s="64">
        <v>45</v>
      </c>
      <c r="E438" s="64">
        <v>47</v>
      </c>
      <c r="F438" s="64">
        <v>0</v>
      </c>
      <c r="G438" s="64" t="s">
        <v>423</v>
      </c>
      <c r="H438" s="64">
        <v>67</v>
      </c>
      <c r="I438" s="64">
        <v>28</v>
      </c>
      <c r="J438" s="64">
        <v>0</v>
      </c>
      <c r="K438" s="64" t="s">
        <v>395</v>
      </c>
      <c r="L438" s="64">
        <v>-3</v>
      </c>
      <c r="M438" s="64">
        <v>1</v>
      </c>
      <c r="N438" s="62">
        <f t="shared" si="6"/>
        <v>0</v>
      </c>
    </row>
    <row r="439" spans="1:14" ht="12.75">
      <c r="A439" s="63">
        <v>438</v>
      </c>
      <c r="B439" s="64" t="s">
        <v>932</v>
      </c>
      <c r="C439" s="64" t="s">
        <v>394</v>
      </c>
      <c r="D439" s="64">
        <v>49</v>
      </c>
      <c r="E439" s="64">
        <v>43</v>
      </c>
      <c r="F439" s="64">
        <v>0</v>
      </c>
      <c r="G439" s="64" t="s">
        <v>389</v>
      </c>
      <c r="H439" s="64">
        <v>124</v>
      </c>
      <c r="I439" s="64">
        <v>54</v>
      </c>
      <c r="J439" s="64">
        <v>0</v>
      </c>
      <c r="K439" s="64" t="s">
        <v>395</v>
      </c>
      <c r="L439" s="64">
        <v>-8</v>
      </c>
      <c r="M439" s="64">
        <v>1</v>
      </c>
      <c r="N439" s="62">
        <f t="shared" si="6"/>
        <v>0</v>
      </c>
    </row>
    <row r="440" spans="1:14" ht="12.75">
      <c r="A440" s="63">
        <v>439</v>
      </c>
      <c r="B440" s="64" t="s">
        <v>933</v>
      </c>
      <c r="C440" s="64" t="s">
        <v>934</v>
      </c>
      <c r="D440" s="64">
        <v>9</v>
      </c>
      <c r="E440" s="64">
        <v>35</v>
      </c>
      <c r="F440" s="64">
        <v>0</v>
      </c>
      <c r="G440" s="64" t="s">
        <v>389</v>
      </c>
      <c r="H440" s="64">
        <v>13</v>
      </c>
      <c r="I440" s="64">
        <v>37</v>
      </c>
      <c r="J440" s="64">
        <v>0</v>
      </c>
      <c r="K440" s="64" t="s">
        <v>395</v>
      </c>
      <c r="L440" s="64">
        <v>0</v>
      </c>
      <c r="M440" s="64">
        <v>1</v>
      </c>
      <c r="N440" s="62">
        <f t="shared" si="6"/>
        <v>0</v>
      </c>
    </row>
    <row r="441" spans="1:14" ht="12.75">
      <c r="A441" s="63">
        <v>440</v>
      </c>
      <c r="B441" s="65" t="s">
        <v>935</v>
      </c>
      <c r="C441" s="65" t="s">
        <v>516</v>
      </c>
      <c r="D441" s="64">
        <v>36</v>
      </c>
      <c r="E441" s="64">
        <v>46</v>
      </c>
      <c r="F441" s="64">
        <v>0</v>
      </c>
      <c r="G441" s="64" t="s">
        <v>423</v>
      </c>
      <c r="H441" s="64">
        <v>73</v>
      </c>
      <c r="I441" s="64">
        <v>4</v>
      </c>
      <c r="J441" s="64">
        <v>0</v>
      </c>
      <c r="K441" s="64" t="s">
        <v>395</v>
      </c>
      <c r="L441" s="64">
        <v>-4</v>
      </c>
      <c r="M441" s="64">
        <v>1</v>
      </c>
      <c r="N441" s="62">
        <f t="shared" si="6"/>
        <v>0</v>
      </c>
    </row>
    <row r="442" spans="1:14" ht="12.75">
      <c r="A442" s="63">
        <v>441</v>
      </c>
      <c r="B442" s="64" t="s">
        <v>936</v>
      </c>
      <c r="C442" s="64" t="s">
        <v>451</v>
      </c>
      <c r="D442" s="64">
        <v>37</v>
      </c>
      <c r="E442" s="64">
        <v>59</v>
      </c>
      <c r="F442" s="64">
        <v>0</v>
      </c>
      <c r="G442" s="64" t="s">
        <v>389</v>
      </c>
      <c r="H442" s="64">
        <v>122</v>
      </c>
      <c r="I442" s="64">
        <v>3</v>
      </c>
      <c r="J442" s="64">
        <v>0</v>
      </c>
      <c r="K442" s="64" t="s">
        <v>395</v>
      </c>
      <c r="L442" s="64">
        <v>-8</v>
      </c>
      <c r="M442" s="64">
        <v>1</v>
      </c>
      <c r="N442" s="62">
        <f t="shared" si="6"/>
        <v>0</v>
      </c>
    </row>
    <row r="443" spans="1:14" ht="12.75">
      <c r="A443" s="63">
        <v>442</v>
      </c>
      <c r="B443" s="65" t="s">
        <v>936</v>
      </c>
      <c r="C443" s="65" t="s">
        <v>675</v>
      </c>
      <c r="D443" s="64">
        <v>43</v>
      </c>
      <c r="E443" s="64">
        <v>12</v>
      </c>
      <c r="F443" s="64">
        <v>0</v>
      </c>
      <c r="G443" s="64" t="s">
        <v>389</v>
      </c>
      <c r="H443" s="64">
        <v>71</v>
      </c>
      <c r="I443" s="64">
        <v>30</v>
      </c>
      <c r="J443" s="64">
        <v>0</v>
      </c>
      <c r="K443" s="64" t="s">
        <v>395</v>
      </c>
      <c r="L443" s="64">
        <v>-5</v>
      </c>
      <c r="M443" s="64">
        <v>1</v>
      </c>
      <c r="N443" s="62">
        <f t="shared" si="6"/>
        <v>0</v>
      </c>
    </row>
    <row r="444" spans="1:14" ht="12.75">
      <c r="A444" s="63">
        <v>443</v>
      </c>
      <c r="B444" s="65" t="s">
        <v>937</v>
      </c>
      <c r="C444" s="65" t="s">
        <v>527</v>
      </c>
      <c r="D444" s="64">
        <v>44</v>
      </c>
      <c r="E444" s="64">
        <v>21</v>
      </c>
      <c r="F444" s="64">
        <v>0</v>
      </c>
      <c r="G444" s="64" t="s">
        <v>389</v>
      </c>
      <c r="H444" s="64">
        <v>28</v>
      </c>
      <c r="I444" s="64">
        <v>29</v>
      </c>
      <c r="J444" s="64">
        <v>0</v>
      </c>
      <c r="K444" s="64" t="s">
        <v>347</v>
      </c>
      <c r="L444" s="64">
        <v>-5</v>
      </c>
      <c r="M444" s="64">
        <v>1</v>
      </c>
      <c r="N444" s="62">
        <f t="shared" si="6"/>
        <v>0</v>
      </c>
    </row>
    <row r="445" spans="1:14" ht="12.75">
      <c r="A445" s="63">
        <v>444</v>
      </c>
      <c r="B445" s="64" t="s">
        <v>938</v>
      </c>
      <c r="C445" s="64" t="s">
        <v>470</v>
      </c>
      <c r="D445" s="64">
        <v>36</v>
      </c>
      <c r="E445" s="64">
        <v>17</v>
      </c>
      <c r="F445" s="64">
        <v>0</v>
      </c>
      <c r="G445" s="64" t="s">
        <v>389</v>
      </c>
      <c r="H445" s="64">
        <v>6</v>
      </c>
      <c r="I445" s="64">
        <v>38</v>
      </c>
      <c r="J445" s="64">
        <v>0</v>
      </c>
      <c r="K445" s="64" t="s">
        <v>347</v>
      </c>
      <c r="L445" s="64">
        <v>1</v>
      </c>
      <c r="M445" s="64">
        <v>1</v>
      </c>
      <c r="N445" s="62">
        <f t="shared" si="6"/>
        <v>0</v>
      </c>
    </row>
    <row r="446" spans="1:14" ht="12.75">
      <c r="A446" s="63">
        <v>445</v>
      </c>
      <c r="B446" s="64" t="s">
        <v>939</v>
      </c>
      <c r="C446" s="64" t="s">
        <v>388</v>
      </c>
      <c r="D446" s="64">
        <v>55</v>
      </c>
      <c r="E446" s="64">
        <v>36</v>
      </c>
      <c r="F446" s="64">
        <v>0</v>
      </c>
      <c r="G446" s="64" t="s">
        <v>389</v>
      </c>
      <c r="H446" s="64">
        <v>12</v>
      </c>
      <c r="I446" s="64">
        <v>38</v>
      </c>
      <c r="J446" s="64">
        <v>0</v>
      </c>
      <c r="K446" s="64" t="s">
        <v>347</v>
      </c>
      <c r="L446" s="64">
        <v>1</v>
      </c>
      <c r="M446" s="64">
        <v>1</v>
      </c>
      <c r="N446" s="62">
        <f t="shared" si="6"/>
        <v>0</v>
      </c>
    </row>
    <row r="447" spans="1:14" ht="12.75">
      <c r="A447" s="63">
        <v>446</v>
      </c>
      <c r="B447" s="65" t="s">
        <v>940</v>
      </c>
      <c r="C447" s="65" t="s">
        <v>568</v>
      </c>
      <c r="D447" s="64">
        <v>31</v>
      </c>
      <c r="E447" s="64">
        <v>19</v>
      </c>
      <c r="F447" s="64">
        <v>0</v>
      </c>
      <c r="G447" s="64" t="s">
        <v>423</v>
      </c>
      <c r="H447" s="64">
        <v>64</v>
      </c>
      <c r="I447" s="64">
        <v>12</v>
      </c>
      <c r="J447" s="64">
        <v>0</v>
      </c>
      <c r="K447" s="64" t="s">
        <v>395</v>
      </c>
      <c r="L447" s="64">
        <v>-3</v>
      </c>
      <c r="M447" s="64">
        <v>1</v>
      </c>
      <c r="N447" s="62">
        <f t="shared" si="6"/>
        <v>0</v>
      </c>
    </row>
    <row r="448" spans="1:14" ht="12.75">
      <c r="A448" s="63">
        <v>447</v>
      </c>
      <c r="B448" s="64" t="s">
        <v>941</v>
      </c>
      <c r="C448" s="64" t="s">
        <v>416</v>
      </c>
      <c r="D448" s="64">
        <v>60</v>
      </c>
      <c r="E448" s="64">
        <v>30</v>
      </c>
      <c r="F448" s="64">
        <v>0</v>
      </c>
      <c r="G448" s="64" t="s">
        <v>389</v>
      </c>
      <c r="H448" s="64">
        <v>145</v>
      </c>
      <c r="I448" s="64">
        <v>28</v>
      </c>
      <c r="J448" s="64">
        <v>0</v>
      </c>
      <c r="K448" s="64" t="s">
        <v>395</v>
      </c>
      <c r="L448" s="64">
        <v>-9</v>
      </c>
      <c r="M448" s="64">
        <v>1</v>
      </c>
      <c r="N448" s="62">
        <f t="shared" si="6"/>
        <v>0</v>
      </c>
    </row>
    <row r="449" spans="1:14" ht="12.75">
      <c r="A449" s="63">
        <v>448</v>
      </c>
      <c r="B449" s="64" t="s">
        <v>942</v>
      </c>
      <c r="C449" s="64" t="s">
        <v>612</v>
      </c>
      <c r="D449" s="64">
        <v>11</v>
      </c>
      <c r="E449" s="64">
        <v>25</v>
      </c>
      <c r="F449" s="64">
        <v>0</v>
      </c>
      <c r="G449" s="64" t="s">
        <v>389</v>
      </c>
      <c r="H449" s="64">
        <v>69</v>
      </c>
      <c r="I449" s="64">
        <v>41</v>
      </c>
      <c r="J449" s="64">
        <v>0</v>
      </c>
      <c r="K449" s="64" t="s">
        <v>395</v>
      </c>
      <c r="L449" s="64">
        <v>-4</v>
      </c>
      <c r="M449" s="64">
        <v>1</v>
      </c>
      <c r="N449" s="62">
        <f t="shared" si="6"/>
        <v>0</v>
      </c>
    </row>
    <row r="450" spans="1:14" ht="12.75">
      <c r="A450" s="63">
        <v>449</v>
      </c>
      <c r="B450" s="65" t="s">
        <v>943</v>
      </c>
      <c r="C450" s="65" t="s">
        <v>403</v>
      </c>
      <c r="D450" s="64">
        <v>27</v>
      </c>
      <c r="E450" s="64">
        <v>42</v>
      </c>
      <c r="F450" s="64">
        <v>0</v>
      </c>
      <c r="G450" s="64" t="s">
        <v>389</v>
      </c>
      <c r="H450" s="64">
        <v>97</v>
      </c>
      <c r="I450" s="64">
        <v>17</v>
      </c>
      <c r="J450" s="64">
        <v>0</v>
      </c>
      <c r="K450" s="64" t="s">
        <v>395</v>
      </c>
      <c r="L450" s="64">
        <v>-6</v>
      </c>
      <c r="M450" s="64">
        <v>1</v>
      </c>
      <c r="N450" s="62">
        <f t="shared" si="6"/>
        <v>0</v>
      </c>
    </row>
    <row r="451" spans="1:14" ht="12.75">
      <c r="A451" s="63">
        <v>450</v>
      </c>
      <c r="B451" s="65" t="s">
        <v>944</v>
      </c>
      <c r="C451" s="65" t="s">
        <v>568</v>
      </c>
      <c r="D451" s="64">
        <v>27</v>
      </c>
      <c r="E451" s="64">
        <v>27</v>
      </c>
      <c r="F451" s="64">
        <v>0</v>
      </c>
      <c r="G451" s="64" t="s">
        <v>423</v>
      </c>
      <c r="H451" s="64">
        <v>58</v>
      </c>
      <c r="I451" s="64">
        <v>46</v>
      </c>
      <c r="J451" s="64">
        <v>0</v>
      </c>
      <c r="K451" s="64" t="s">
        <v>395</v>
      </c>
      <c r="L451" s="64">
        <v>-3</v>
      </c>
      <c r="M451" s="64">
        <v>1</v>
      </c>
      <c r="N451" s="62">
        <f aca="true" t="shared" si="7" ref="N451:N514">+IF(C451=$N$1,B451,)</f>
        <v>0</v>
      </c>
    </row>
    <row r="452" spans="1:14" ht="12.75">
      <c r="A452" s="63">
        <v>451</v>
      </c>
      <c r="B452" s="64" t="s">
        <v>945</v>
      </c>
      <c r="C452" s="64" t="s">
        <v>455</v>
      </c>
      <c r="D452" s="64">
        <v>37</v>
      </c>
      <c r="E452" s="64">
        <v>18</v>
      </c>
      <c r="F452" s="64">
        <v>0</v>
      </c>
      <c r="G452" s="64" t="s">
        <v>389</v>
      </c>
      <c r="H452" s="64">
        <v>108</v>
      </c>
      <c r="I452" s="64">
        <v>38</v>
      </c>
      <c r="J452" s="64">
        <v>0</v>
      </c>
      <c r="K452" s="64" t="s">
        <v>395</v>
      </c>
      <c r="L452" s="64">
        <v>-7</v>
      </c>
      <c r="M452" s="64">
        <v>1</v>
      </c>
      <c r="N452" s="62">
        <f t="shared" si="7"/>
        <v>0</v>
      </c>
    </row>
    <row r="453" spans="1:14" ht="12.75">
      <c r="A453" s="63">
        <v>452</v>
      </c>
      <c r="B453" s="64" t="s">
        <v>946</v>
      </c>
      <c r="C453" s="64" t="s">
        <v>544</v>
      </c>
      <c r="D453" s="64">
        <v>44</v>
      </c>
      <c r="E453" s="64">
        <v>30</v>
      </c>
      <c r="F453" s="64">
        <v>0</v>
      </c>
      <c r="G453" s="64" t="s">
        <v>389</v>
      </c>
      <c r="H453" s="64">
        <v>123</v>
      </c>
      <c r="I453" s="64">
        <v>17</v>
      </c>
      <c r="J453" s="64">
        <v>0</v>
      </c>
      <c r="K453" s="64" t="s">
        <v>395</v>
      </c>
      <c r="L453" s="64">
        <v>-8</v>
      </c>
      <c r="M453" s="64">
        <v>1</v>
      </c>
      <c r="N453" s="62">
        <f t="shared" si="7"/>
        <v>0</v>
      </c>
    </row>
    <row r="454" spans="1:14" ht="12.75">
      <c r="A454" s="63">
        <v>453</v>
      </c>
      <c r="B454" s="65" t="s">
        <v>947</v>
      </c>
      <c r="C454" s="65" t="s">
        <v>948</v>
      </c>
      <c r="D454" s="64">
        <v>6</v>
      </c>
      <c r="E454" s="64">
        <v>21</v>
      </c>
      <c r="F454" s="64">
        <v>0</v>
      </c>
      <c r="G454" s="64" t="s">
        <v>389</v>
      </c>
      <c r="H454" s="64">
        <v>2</v>
      </c>
      <c r="I454" s="64">
        <v>23</v>
      </c>
      <c r="J454" s="64">
        <v>0</v>
      </c>
      <c r="K454" s="64" t="s">
        <v>347</v>
      </c>
      <c r="L454" s="64">
        <v>1</v>
      </c>
      <c r="M454" s="64">
        <v>1</v>
      </c>
      <c r="N454" s="62">
        <f t="shared" si="7"/>
        <v>0</v>
      </c>
    </row>
    <row r="455" spans="1:14" ht="12.75">
      <c r="A455" s="63">
        <v>454</v>
      </c>
      <c r="B455" s="64" t="s">
        <v>949</v>
      </c>
      <c r="C455" s="64" t="s">
        <v>844</v>
      </c>
      <c r="D455" s="64">
        <v>34</v>
      </c>
      <c r="E455" s="64">
        <v>44</v>
      </c>
      <c r="F455" s="64">
        <v>0</v>
      </c>
      <c r="G455" s="64" t="s">
        <v>389</v>
      </c>
      <c r="H455" s="64">
        <v>112</v>
      </c>
      <c r="I455" s="64">
        <v>2</v>
      </c>
      <c r="J455" s="64">
        <v>0</v>
      </c>
      <c r="K455" s="64" t="s">
        <v>395</v>
      </c>
      <c r="L455" s="64">
        <v>-7</v>
      </c>
      <c r="M455" s="64">
        <v>1</v>
      </c>
      <c r="N455" s="62">
        <f t="shared" si="7"/>
        <v>0</v>
      </c>
    </row>
    <row r="456" spans="1:14" ht="12.75">
      <c r="A456" s="63">
        <v>455</v>
      </c>
      <c r="B456" s="64" t="s">
        <v>950</v>
      </c>
      <c r="C456" s="64" t="s">
        <v>422</v>
      </c>
      <c r="D456" s="64">
        <v>33</v>
      </c>
      <c r="E456" s="64">
        <v>51</v>
      </c>
      <c r="F456" s="64">
        <v>0</v>
      </c>
      <c r="G456" s="64" t="s">
        <v>423</v>
      </c>
      <c r="H456" s="64">
        <v>148</v>
      </c>
      <c r="I456" s="64">
        <v>39</v>
      </c>
      <c r="J456" s="64">
        <v>0</v>
      </c>
      <c r="K456" s="64" t="s">
        <v>347</v>
      </c>
      <c r="L456" s="64">
        <v>10</v>
      </c>
      <c r="M456" s="64">
        <v>1</v>
      </c>
      <c r="N456" s="62">
        <f t="shared" si="7"/>
        <v>0</v>
      </c>
    </row>
    <row r="457" spans="1:14" ht="12.75">
      <c r="A457" s="63">
        <v>456</v>
      </c>
      <c r="B457" s="64" t="s">
        <v>951</v>
      </c>
      <c r="C457" s="64" t="s">
        <v>394</v>
      </c>
      <c r="D457" s="64">
        <v>49</v>
      </c>
      <c r="E457" s="64">
        <v>32</v>
      </c>
      <c r="F457" s="64">
        <v>0</v>
      </c>
      <c r="G457" s="64" t="s">
        <v>389</v>
      </c>
      <c r="H457" s="64">
        <v>115</v>
      </c>
      <c r="I457" s="64">
        <v>46</v>
      </c>
      <c r="J457" s="64">
        <v>0</v>
      </c>
      <c r="K457" s="64" t="s">
        <v>395</v>
      </c>
      <c r="L457" s="64">
        <v>-7</v>
      </c>
      <c r="M457" s="64">
        <v>1</v>
      </c>
      <c r="N457" s="62">
        <f t="shared" si="7"/>
        <v>0</v>
      </c>
    </row>
    <row r="458" spans="1:14" ht="12.75">
      <c r="A458" s="63">
        <v>457</v>
      </c>
      <c r="B458" s="64" t="s">
        <v>952</v>
      </c>
      <c r="C458" s="64" t="s">
        <v>451</v>
      </c>
      <c r="D458" s="64">
        <v>41</v>
      </c>
      <c r="E458" s="64">
        <v>47</v>
      </c>
      <c r="F458" s="64">
        <v>0</v>
      </c>
      <c r="G458" s="64" t="s">
        <v>389</v>
      </c>
      <c r="H458" s="64">
        <v>124</v>
      </c>
      <c r="I458" s="64">
        <v>14</v>
      </c>
      <c r="J458" s="64">
        <v>0</v>
      </c>
      <c r="K458" s="64" t="s">
        <v>395</v>
      </c>
      <c r="L458" s="64">
        <v>-8</v>
      </c>
      <c r="M458" s="64">
        <v>1</v>
      </c>
      <c r="N458" s="62">
        <f t="shared" si="7"/>
        <v>0</v>
      </c>
    </row>
    <row r="459" spans="1:14" ht="12.75">
      <c r="A459" s="63">
        <v>458</v>
      </c>
      <c r="B459" s="64" t="s">
        <v>953</v>
      </c>
      <c r="C459" s="64" t="s">
        <v>719</v>
      </c>
      <c r="D459" s="64">
        <v>30</v>
      </c>
      <c r="E459" s="64">
        <v>47</v>
      </c>
      <c r="F459" s="64">
        <v>0</v>
      </c>
      <c r="G459" s="64" t="s">
        <v>389</v>
      </c>
      <c r="H459" s="64">
        <v>86</v>
      </c>
      <c r="I459" s="64">
        <v>31</v>
      </c>
      <c r="J459" s="64">
        <v>0</v>
      </c>
      <c r="K459" s="64" t="s">
        <v>395</v>
      </c>
      <c r="L459" s="64">
        <v>-5</v>
      </c>
      <c r="M459" s="64">
        <v>1</v>
      </c>
      <c r="N459" s="62">
        <f t="shared" si="7"/>
        <v>0</v>
      </c>
    </row>
    <row r="460" spans="1:14" ht="12.75">
      <c r="A460" s="63">
        <v>459</v>
      </c>
      <c r="B460" s="64" t="s">
        <v>954</v>
      </c>
      <c r="C460" s="64" t="s">
        <v>488</v>
      </c>
      <c r="D460" s="64">
        <v>28</v>
      </c>
      <c r="E460" s="64">
        <v>43</v>
      </c>
      <c r="F460" s="64">
        <v>0</v>
      </c>
      <c r="G460" s="64" t="s">
        <v>423</v>
      </c>
      <c r="H460" s="64">
        <v>49</v>
      </c>
      <c r="I460" s="64">
        <v>25</v>
      </c>
      <c r="J460" s="64">
        <v>0</v>
      </c>
      <c r="K460" s="64" t="s">
        <v>395</v>
      </c>
      <c r="L460" s="64">
        <v>-3</v>
      </c>
      <c r="M460" s="64">
        <v>1</v>
      </c>
      <c r="N460" s="62">
        <f t="shared" si="7"/>
        <v>0</v>
      </c>
    </row>
    <row r="461" spans="1:14" ht="12.75">
      <c r="A461" s="63">
        <v>460</v>
      </c>
      <c r="B461" s="64" t="s">
        <v>955</v>
      </c>
      <c r="C461" s="64" t="s">
        <v>719</v>
      </c>
      <c r="D461" s="64">
        <v>29</v>
      </c>
      <c r="E461" s="64">
        <v>38</v>
      </c>
      <c r="F461" s="64">
        <v>0</v>
      </c>
      <c r="G461" s="64" t="s">
        <v>389</v>
      </c>
      <c r="H461" s="64">
        <v>83</v>
      </c>
      <c r="I461" s="64">
        <v>6</v>
      </c>
      <c r="J461" s="64">
        <v>0</v>
      </c>
      <c r="K461" s="64" t="s">
        <v>395</v>
      </c>
      <c r="L461" s="64">
        <v>-5</v>
      </c>
      <c r="M461" s="64">
        <v>1</v>
      </c>
      <c r="N461" s="62">
        <f t="shared" si="7"/>
        <v>0</v>
      </c>
    </row>
    <row r="462" spans="1:14" ht="12.75">
      <c r="A462" s="63">
        <v>461</v>
      </c>
      <c r="B462" s="65" t="s">
        <v>956</v>
      </c>
      <c r="C462" s="65" t="s">
        <v>770</v>
      </c>
      <c r="D462" s="64">
        <v>35</v>
      </c>
      <c r="E462" s="64">
        <v>57</v>
      </c>
      <c r="F462" s="64">
        <v>0</v>
      </c>
      <c r="G462" s="64" t="s">
        <v>389</v>
      </c>
      <c r="H462" s="64">
        <v>85</v>
      </c>
      <c r="I462" s="64">
        <v>5</v>
      </c>
      <c r="J462" s="64">
        <v>0</v>
      </c>
      <c r="K462" s="64" t="s">
        <v>395</v>
      </c>
      <c r="L462" s="64">
        <v>-6</v>
      </c>
      <c r="M462" s="64">
        <v>1</v>
      </c>
      <c r="N462" s="62">
        <f t="shared" si="7"/>
        <v>0</v>
      </c>
    </row>
    <row r="463" spans="1:14" ht="12.75">
      <c r="A463" s="63">
        <v>462</v>
      </c>
      <c r="B463" s="64" t="s">
        <v>957</v>
      </c>
      <c r="C463" s="64" t="s">
        <v>488</v>
      </c>
      <c r="D463" s="64">
        <v>7</v>
      </c>
      <c r="E463" s="64">
        <v>35</v>
      </c>
      <c r="F463" s="64">
        <v>0</v>
      </c>
      <c r="G463" s="64" t="s">
        <v>423</v>
      </c>
      <c r="H463" s="64">
        <v>72</v>
      </c>
      <c r="I463" s="64">
        <v>47</v>
      </c>
      <c r="J463" s="64">
        <v>0</v>
      </c>
      <c r="K463" s="64" t="s">
        <v>395</v>
      </c>
      <c r="L463" s="64">
        <v>-3</v>
      </c>
      <c r="M463" s="64">
        <v>1</v>
      </c>
      <c r="N463" s="62">
        <f t="shared" si="7"/>
        <v>0</v>
      </c>
    </row>
    <row r="464" spans="1:14" ht="12.75">
      <c r="A464" s="63">
        <v>463</v>
      </c>
      <c r="B464" s="64" t="s">
        <v>958</v>
      </c>
      <c r="C464" s="64" t="s">
        <v>488</v>
      </c>
      <c r="D464" s="64">
        <v>15</v>
      </c>
      <c r="E464" s="64">
        <v>39</v>
      </c>
      <c r="F464" s="64">
        <v>0</v>
      </c>
      <c r="G464" s="64" t="s">
        <v>423</v>
      </c>
      <c r="H464" s="64">
        <v>56</v>
      </c>
      <c r="I464" s="64">
        <v>7</v>
      </c>
      <c r="J464" s="64">
        <v>0</v>
      </c>
      <c r="K464" s="64" t="s">
        <v>395</v>
      </c>
      <c r="L464" s="64">
        <v>-3</v>
      </c>
      <c r="M464" s="64">
        <v>1</v>
      </c>
      <c r="N464" s="62">
        <f t="shared" si="7"/>
        <v>0</v>
      </c>
    </row>
    <row r="465" spans="1:14" ht="12.75">
      <c r="A465" s="63">
        <v>464</v>
      </c>
      <c r="B465" s="65" t="s">
        <v>959</v>
      </c>
      <c r="C465" s="65" t="s">
        <v>412</v>
      </c>
      <c r="D465" s="64">
        <v>24</v>
      </c>
      <c r="E465" s="64">
        <v>46</v>
      </c>
      <c r="F465" s="64">
        <v>0</v>
      </c>
      <c r="G465" s="64" t="s">
        <v>389</v>
      </c>
      <c r="H465" s="64">
        <v>107</v>
      </c>
      <c r="I465" s="64">
        <v>28</v>
      </c>
      <c r="J465" s="64">
        <v>0</v>
      </c>
      <c r="K465" s="64" t="s">
        <v>395</v>
      </c>
      <c r="L465" s="64">
        <v>-7</v>
      </c>
      <c r="M465" s="64">
        <v>1</v>
      </c>
      <c r="N465" s="62">
        <f t="shared" si="7"/>
        <v>0</v>
      </c>
    </row>
    <row r="466" spans="1:14" ht="12.75">
      <c r="A466" s="63">
        <v>465</v>
      </c>
      <c r="B466" s="65" t="s">
        <v>960</v>
      </c>
      <c r="C466" s="65" t="s">
        <v>580</v>
      </c>
      <c r="D466" s="64">
        <v>39</v>
      </c>
      <c r="E466" s="64">
        <v>37</v>
      </c>
      <c r="F466" s="64">
        <v>0</v>
      </c>
      <c r="G466" s="64" t="s">
        <v>389</v>
      </c>
      <c r="H466" s="64">
        <v>78</v>
      </c>
      <c r="I466" s="64">
        <v>46</v>
      </c>
      <c r="J466" s="64">
        <v>0</v>
      </c>
      <c r="K466" s="64" t="s">
        <v>395</v>
      </c>
      <c r="L466" s="64">
        <v>-5</v>
      </c>
      <c r="M466" s="64">
        <v>1</v>
      </c>
      <c r="N466" s="62">
        <f t="shared" si="7"/>
        <v>0</v>
      </c>
    </row>
    <row r="467" spans="1:14" ht="12.75">
      <c r="A467" s="63">
        <v>466</v>
      </c>
      <c r="B467" s="64" t="s">
        <v>961</v>
      </c>
      <c r="C467" s="64" t="s">
        <v>422</v>
      </c>
      <c r="D467" s="64">
        <v>28</v>
      </c>
      <c r="E467" s="64">
        <v>2</v>
      </c>
      <c r="F467" s="64">
        <v>0</v>
      </c>
      <c r="G467" s="64" t="s">
        <v>423</v>
      </c>
      <c r="H467" s="64">
        <v>145</v>
      </c>
      <c r="I467" s="64">
        <v>37</v>
      </c>
      <c r="J467" s="64">
        <v>0</v>
      </c>
      <c r="K467" s="64" t="s">
        <v>347</v>
      </c>
      <c r="L467" s="64">
        <v>10</v>
      </c>
      <c r="M467" s="64">
        <v>1</v>
      </c>
      <c r="N467" s="62">
        <f t="shared" si="7"/>
        <v>0</v>
      </c>
    </row>
    <row r="468" spans="1:14" ht="12.75">
      <c r="A468" s="63">
        <v>467</v>
      </c>
      <c r="B468" s="65" t="s">
        <v>962</v>
      </c>
      <c r="C468" s="65" t="s">
        <v>488</v>
      </c>
      <c r="D468" s="64">
        <v>25</v>
      </c>
      <c r="E468" s="64">
        <v>32</v>
      </c>
      <c r="F468" s="64">
        <v>0</v>
      </c>
      <c r="G468" s="64" t="s">
        <v>423</v>
      </c>
      <c r="H468" s="64">
        <v>49</v>
      </c>
      <c r="I468" s="64">
        <v>11</v>
      </c>
      <c r="J468" s="64">
        <v>0</v>
      </c>
      <c r="K468" s="64" t="s">
        <v>395</v>
      </c>
      <c r="L468" s="64">
        <v>-3</v>
      </c>
      <c r="M468" s="64">
        <v>1</v>
      </c>
      <c r="N468" s="62">
        <f t="shared" si="7"/>
        <v>0</v>
      </c>
    </row>
    <row r="469" spans="1:14" ht="12.75">
      <c r="A469" s="63">
        <v>468</v>
      </c>
      <c r="B469" s="64" t="s">
        <v>963</v>
      </c>
      <c r="C469" s="64" t="s">
        <v>449</v>
      </c>
      <c r="D469" s="64">
        <v>3</v>
      </c>
      <c r="E469" s="64">
        <v>25</v>
      </c>
      <c r="F469" s="64">
        <v>0</v>
      </c>
      <c r="G469" s="64" t="s">
        <v>423</v>
      </c>
      <c r="H469" s="64">
        <v>102</v>
      </c>
      <c r="I469" s="64">
        <v>30</v>
      </c>
      <c r="J469" s="64">
        <v>0</v>
      </c>
      <c r="K469" s="64" t="s">
        <v>347</v>
      </c>
      <c r="L469" s="64">
        <v>7</v>
      </c>
      <c r="M469" s="64">
        <v>10</v>
      </c>
      <c r="N469" s="62" t="str">
        <f t="shared" si="7"/>
        <v>CURUP</v>
      </c>
    </row>
    <row r="470" spans="1:14" ht="12.75">
      <c r="A470" s="63">
        <v>469</v>
      </c>
      <c r="B470" s="64" t="s">
        <v>964</v>
      </c>
      <c r="C470" s="64" t="s">
        <v>685</v>
      </c>
      <c r="D470" s="64">
        <v>48</v>
      </c>
      <c r="E470" s="64">
        <v>37</v>
      </c>
      <c r="F470" s="64">
        <v>0</v>
      </c>
      <c r="G470" s="64" t="s">
        <v>389</v>
      </c>
      <c r="H470" s="64">
        <v>112</v>
      </c>
      <c r="I470" s="64">
        <v>23</v>
      </c>
      <c r="J470" s="64">
        <v>0</v>
      </c>
      <c r="K470" s="64" t="s">
        <v>395</v>
      </c>
      <c r="L470" s="64">
        <v>-7</v>
      </c>
      <c r="M470" s="64">
        <v>1</v>
      </c>
      <c r="N470" s="62">
        <f t="shared" si="7"/>
        <v>0</v>
      </c>
    </row>
    <row r="471" spans="1:14" ht="12.75">
      <c r="A471" s="63">
        <v>470</v>
      </c>
      <c r="B471" s="64" t="s">
        <v>965</v>
      </c>
      <c r="C471" s="64" t="s">
        <v>532</v>
      </c>
      <c r="D471" s="64">
        <v>13</v>
      </c>
      <c r="E471" s="64">
        <v>32</v>
      </c>
      <c r="F471" s="64">
        <v>0</v>
      </c>
      <c r="G471" s="64" t="s">
        <v>423</v>
      </c>
      <c r="H471" s="64">
        <v>71</v>
      </c>
      <c r="I471" s="64">
        <v>58</v>
      </c>
      <c r="J471" s="64">
        <v>0</v>
      </c>
      <c r="K471" s="64" t="s">
        <v>395</v>
      </c>
      <c r="L471" s="64">
        <v>-5</v>
      </c>
      <c r="M471" s="64">
        <v>1</v>
      </c>
      <c r="N471" s="62">
        <f t="shared" si="7"/>
        <v>0</v>
      </c>
    </row>
    <row r="472" spans="1:14" ht="12.75">
      <c r="A472" s="63">
        <v>471</v>
      </c>
      <c r="B472" s="64" t="s">
        <v>966</v>
      </c>
      <c r="C472" s="64" t="s">
        <v>451</v>
      </c>
      <c r="D472" s="64">
        <v>34</v>
      </c>
      <c r="E472" s="64">
        <v>51</v>
      </c>
      <c r="F472" s="64">
        <v>0</v>
      </c>
      <c r="G472" s="64" t="s">
        <v>389</v>
      </c>
      <c r="H472" s="64">
        <v>116</v>
      </c>
      <c r="I472" s="64">
        <v>47</v>
      </c>
      <c r="J472" s="64">
        <v>0</v>
      </c>
      <c r="K472" s="64" t="s">
        <v>395</v>
      </c>
      <c r="L472" s="64">
        <v>-8</v>
      </c>
      <c r="M472" s="64">
        <v>1</v>
      </c>
      <c r="N472" s="62">
        <f t="shared" si="7"/>
        <v>0</v>
      </c>
    </row>
    <row r="473" spans="1:14" ht="12.75">
      <c r="A473" s="63">
        <v>472</v>
      </c>
      <c r="B473" s="65" t="s">
        <v>967</v>
      </c>
      <c r="C473" s="65" t="s">
        <v>968</v>
      </c>
      <c r="D473" s="64">
        <v>14</v>
      </c>
      <c r="E473" s="64">
        <v>44</v>
      </c>
      <c r="F473" s="64">
        <v>0</v>
      </c>
      <c r="G473" s="64" t="s">
        <v>389</v>
      </c>
      <c r="H473" s="64">
        <v>17</v>
      </c>
      <c r="I473" s="64">
        <v>29</v>
      </c>
      <c r="J473" s="64">
        <v>0</v>
      </c>
      <c r="K473" s="64" t="s">
        <v>395</v>
      </c>
      <c r="L473" s="64">
        <v>0</v>
      </c>
      <c r="M473" s="64">
        <v>1</v>
      </c>
      <c r="N473" s="62">
        <f t="shared" si="7"/>
        <v>0</v>
      </c>
    </row>
    <row r="474" spans="1:14" ht="12.75">
      <c r="A474" s="63">
        <v>473</v>
      </c>
      <c r="B474" s="64" t="s">
        <v>969</v>
      </c>
      <c r="C474" s="64" t="s">
        <v>427</v>
      </c>
      <c r="D474" s="64">
        <v>23</v>
      </c>
      <c r="E474" s="64">
        <v>43</v>
      </c>
      <c r="F474" s="64">
        <v>0</v>
      </c>
      <c r="G474" s="64" t="s">
        <v>389</v>
      </c>
      <c r="H474" s="64">
        <v>15</v>
      </c>
      <c r="I474" s="64">
        <v>56</v>
      </c>
      <c r="J474" s="64">
        <v>0</v>
      </c>
      <c r="K474" s="64" t="s">
        <v>395</v>
      </c>
      <c r="L474" s="64">
        <v>0</v>
      </c>
      <c r="M474" s="64">
        <v>1</v>
      </c>
      <c r="N474" s="62">
        <f t="shared" si="7"/>
        <v>0</v>
      </c>
    </row>
    <row r="475" spans="1:14" ht="12.75">
      <c r="A475" s="63">
        <v>474</v>
      </c>
      <c r="B475" s="64" t="s">
        <v>970</v>
      </c>
      <c r="C475" s="64" t="s">
        <v>418</v>
      </c>
      <c r="D475" s="64">
        <v>36</v>
      </c>
      <c r="E475" s="64">
        <v>43</v>
      </c>
      <c r="F475" s="64">
        <v>0</v>
      </c>
      <c r="G475" s="64" t="s">
        <v>389</v>
      </c>
      <c r="H475" s="64">
        <v>28</v>
      </c>
      <c r="I475" s="64">
        <v>48</v>
      </c>
      <c r="J475" s="64">
        <v>0</v>
      </c>
      <c r="K475" s="64" t="s">
        <v>347</v>
      </c>
      <c r="L475" s="64">
        <v>3</v>
      </c>
      <c r="M475" s="64">
        <v>1</v>
      </c>
      <c r="N475" s="62">
        <f t="shared" si="7"/>
        <v>0</v>
      </c>
    </row>
    <row r="476" spans="1:14" ht="12.75">
      <c r="A476" s="63">
        <v>475</v>
      </c>
      <c r="B476" s="65" t="s">
        <v>971</v>
      </c>
      <c r="C476" s="65" t="s">
        <v>403</v>
      </c>
      <c r="D476" s="64">
        <v>32</v>
      </c>
      <c r="E476" s="64">
        <v>58</v>
      </c>
      <c r="F476" s="64">
        <v>0</v>
      </c>
      <c r="G476" s="64" t="s">
        <v>389</v>
      </c>
      <c r="H476" s="64">
        <v>96</v>
      </c>
      <c r="I476" s="64">
        <v>50</v>
      </c>
      <c r="J476" s="64">
        <v>0</v>
      </c>
      <c r="K476" s="64" t="s">
        <v>395</v>
      </c>
      <c r="L476" s="64">
        <v>-6</v>
      </c>
      <c r="M476" s="64">
        <v>1</v>
      </c>
      <c r="N476" s="62">
        <f t="shared" si="7"/>
        <v>0</v>
      </c>
    </row>
    <row r="477" spans="1:14" ht="12.75">
      <c r="A477" s="63">
        <v>476</v>
      </c>
      <c r="B477" s="64" t="s">
        <v>971</v>
      </c>
      <c r="C477" s="64" t="s">
        <v>403</v>
      </c>
      <c r="D477" s="64">
        <v>32</v>
      </c>
      <c r="E477" s="64">
        <v>41</v>
      </c>
      <c r="F477" s="64">
        <v>0</v>
      </c>
      <c r="G477" s="64" t="s">
        <v>389</v>
      </c>
      <c r="H477" s="64">
        <v>96</v>
      </c>
      <c r="I477" s="64">
        <v>52</v>
      </c>
      <c r="J477" s="64">
        <v>0</v>
      </c>
      <c r="K477" s="64" t="s">
        <v>395</v>
      </c>
      <c r="L477" s="64">
        <v>-6</v>
      </c>
      <c r="M477" s="64">
        <v>1</v>
      </c>
      <c r="N477" s="62">
        <f t="shared" si="7"/>
        <v>0</v>
      </c>
    </row>
    <row r="478" spans="1:14" ht="12.75">
      <c r="A478" s="63">
        <v>477</v>
      </c>
      <c r="B478" s="64" t="s">
        <v>972</v>
      </c>
      <c r="C478" s="64" t="s">
        <v>457</v>
      </c>
      <c r="D478" s="64">
        <v>34</v>
      </c>
      <c r="E478" s="64">
        <v>43</v>
      </c>
      <c r="F478" s="64">
        <v>0</v>
      </c>
      <c r="G478" s="64" t="s">
        <v>389</v>
      </c>
      <c r="H478" s="64">
        <v>84</v>
      </c>
      <c r="I478" s="64">
        <v>52</v>
      </c>
      <c r="J478" s="64">
        <v>0</v>
      </c>
      <c r="K478" s="64" t="s">
        <v>395</v>
      </c>
      <c r="L478" s="64">
        <v>-5</v>
      </c>
      <c r="M478" s="64">
        <v>1</v>
      </c>
      <c r="N478" s="62">
        <f t="shared" si="7"/>
        <v>0</v>
      </c>
    </row>
    <row r="479" spans="1:14" ht="12.75">
      <c r="A479" s="63">
        <v>478</v>
      </c>
      <c r="B479" s="64" t="s">
        <v>973</v>
      </c>
      <c r="C479" s="64" t="s">
        <v>461</v>
      </c>
      <c r="D479" s="64">
        <v>33</v>
      </c>
      <c r="E479" s="64">
        <v>25</v>
      </c>
      <c r="F479" s="64">
        <v>0</v>
      </c>
      <c r="G479" s="64" t="s">
        <v>389</v>
      </c>
      <c r="H479" s="64">
        <v>36</v>
      </c>
      <c r="I479" s="64">
        <v>31</v>
      </c>
      <c r="J479" s="64">
        <v>0</v>
      </c>
      <c r="K479" s="64" t="s">
        <v>347</v>
      </c>
      <c r="L479" s="64">
        <v>2</v>
      </c>
      <c r="M479" s="64">
        <v>1</v>
      </c>
      <c r="N479" s="62">
        <f t="shared" si="7"/>
        <v>0</v>
      </c>
    </row>
    <row r="480" spans="1:14" ht="12.75">
      <c r="A480" s="63">
        <v>479</v>
      </c>
      <c r="B480" s="65" t="s">
        <v>974</v>
      </c>
      <c r="C480" s="65" t="s">
        <v>399</v>
      </c>
      <c r="D480" s="64">
        <v>26</v>
      </c>
      <c r="E480" s="64">
        <v>26</v>
      </c>
      <c r="F480" s="64">
        <v>0</v>
      </c>
      <c r="G480" s="64" t="s">
        <v>389</v>
      </c>
      <c r="H480" s="64">
        <v>50</v>
      </c>
      <c r="I480" s="64">
        <v>7</v>
      </c>
      <c r="J480" s="64">
        <v>0</v>
      </c>
      <c r="K480" s="64" t="s">
        <v>347</v>
      </c>
      <c r="L480" s="64">
        <v>3</v>
      </c>
      <c r="M480" s="64">
        <v>1</v>
      </c>
      <c r="N480" s="62">
        <f t="shared" si="7"/>
        <v>0</v>
      </c>
    </row>
    <row r="481" spans="1:14" ht="12.75">
      <c r="A481" s="63">
        <v>480</v>
      </c>
      <c r="B481" s="64" t="s">
        <v>975</v>
      </c>
      <c r="C481" s="64" t="s">
        <v>976</v>
      </c>
      <c r="D481" s="64">
        <v>41</v>
      </c>
      <c r="E481" s="64">
        <v>22</v>
      </c>
      <c r="F481" s="64">
        <v>0</v>
      </c>
      <c r="G481" s="64" t="s">
        <v>389</v>
      </c>
      <c r="H481" s="64">
        <v>73</v>
      </c>
      <c r="I481" s="64">
        <v>29</v>
      </c>
      <c r="J481" s="64">
        <v>0</v>
      </c>
      <c r="K481" s="64" t="s">
        <v>395</v>
      </c>
      <c r="L481" s="64">
        <v>-5</v>
      </c>
      <c r="M481" s="64">
        <v>1</v>
      </c>
      <c r="N481" s="62">
        <f t="shared" si="7"/>
        <v>0</v>
      </c>
    </row>
    <row r="482" spans="1:14" ht="12.75">
      <c r="A482" s="63">
        <v>481</v>
      </c>
      <c r="B482" s="64" t="s">
        <v>977</v>
      </c>
      <c r="C482" s="64" t="s">
        <v>658</v>
      </c>
      <c r="D482" s="64">
        <v>40</v>
      </c>
      <c r="E482" s="64">
        <v>12</v>
      </c>
      <c r="F482" s="64">
        <v>0</v>
      </c>
      <c r="G482" s="64" t="s">
        <v>389</v>
      </c>
      <c r="H482" s="64">
        <v>87</v>
      </c>
      <c r="I482" s="64">
        <v>36</v>
      </c>
      <c r="J482" s="64">
        <v>0</v>
      </c>
      <c r="K482" s="64" t="s">
        <v>395</v>
      </c>
      <c r="L482" s="64">
        <v>-6</v>
      </c>
      <c r="M482" s="64">
        <v>1</v>
      </c>
      <c r="N482" s="62">
        <f t="shared" si="7"/>
        <v>0</v>
      </c>
    </row>
    <row r="483" spans="1:14" ht="12.75">
      <c r="A483" s="63">
        <v>482</v>
      </c>
      <c r="B483" s="64" t="s">
        <v>977</v>
      </c>
      <c r="C483" s="64" t="s">
        <v>701</v>
      </c>
      <c r="D483" s="64">
        <v>36</v>
      </c>
      <c r="E483" s="64">
        <v>34</v>
      </c>
      <c r="F483" s="64">
        <v>0</v>
      </c>
      <c r="G483" s="64" t="s">
        <v>389</v>
      </c>
      <c r="H483" s="64">
        <v>79</v>
      </c>
      <c r="I483" s="64">
        <v>20</v>
      </c>
      <c r="J483" s="64">
        <v>0</v>
      </c>
      <c r="K483" s="64" t="s">
        <v>395</v>
      </c>
      <c r="L483" s="64">
        <v>-5</v>
      </c>
      <c r="M483" s="64">
        <v>1</v>
      </c>
      <c r="N483" s="62">
        <f t="shared" si="7"/>
        <v>0</v>
      </c>
    </row>
    <row r="484" spans="1:14" ht="12.75">
      <c r="A484" s="63">
        <v>483</v>
      </c>
      <c r="B484" s="64" t="s">
        <v>978</v>
      </c>
      <c r="C484" s="64" t="s">
        <v>979</v>
      </c>
      <c r="D484" s="64">
        <v>6</v>
      </c>
      <c r="E484" s="64">
        <v>53</v>
      </c>
      <c r="F484" s="64">
        <v>0</v>
      </c>
      <c r="G484" s="64" t="s">
        <v>423</v>
      </c>
      <c r="H484" s="64">
        <v>39</v>
      </c>
      <c r="I484" s="64">
        <v>12</v>
      </c>
      <c r="J484" s="64">
        <v>0</v>
      </c>
      <c r="K484" s="64" t="s">
        <v>347</v>
      </c>
      <c r="L484" s="64">
        <v>3</v>
      </c>
      <c r="M484" s="64">
        <v>1</v>
      </c>
      <c r="N484" s="62">
        <f t="shared" si="7"/>
        <v>0</v>
      </c>
    </row>
    <row r="485" spans="1:14" ht="12.75">
      <c r="A485" s="63">
        <v>484</v>
      </c>
      <c r="B485" s="64" t="s">
        <v>980</v>
      </c>
      <c r="C485" s="64" t="s">
        <v>422</v>
      </c>
      <c r="D485" s="64">
        <v>12</v>
      </c>
      <c r="E485" s="64">
        <v>25</v>
      </c>
      <c r="F485" s="64">
        <v>0</v>
      </c>
      <c r="G485" s="64" t="s">
        <v>423</v>
      </c>
      <c r="H485" s="64">
        <v>130</v>
      </c>
      <c r="I485" s="64">
        <v>52</v>
      </c>
      <c r="J485" s="64">
        <v>0</v>
      </c>
      <c r="K485" s="64" t="s">
        <v>347</v>
      </c>
      <c r="L485" s="64">
        <v>9</v>
      </c>
      <c r="M485" s="64">
        <v>1</v>
      </c>
      <c r="N485" s="62">
        <f t="shared" si="7"/>
        <v>0</v>
      </c>
    </row>
    <row r="486" spans="1:14" ht="12.75">
      <c r="A486" s="63">
        <v>485</v>
      </c>
      <c r="B486" s="64" t="s">
        <v>981</v>
      </c>
      <c r="C486" s="64" t="s">
        <v>394</v>
      </c>
      <c r="D486" s="64">
        <v>51</v>
      </c>
      <c r="E486" s="64">
        <v>6</v>
      </c>
      <c r="F486" s="64">
        <v>0</v>
      </c>
      <c r="G486" s="64" t="s">
        <v>389</v>
      </c>
      <c r="H486" s="64">
        <v>100</v>
      </c>
      <c r="I486" s="64">
        <v>3</v>
      </c>
      <c r="J486" s="64">
        <v>0</v>
      </c>
      <c r="K486" s="64" t="s">
        <v>395</v>
      </c>
      <c r="L486" s="64">
        <v>-6</v>
      </c>
      <c r="M486" s="64">
        <v>1</v>
      </c>
      <c r="N486" s="62">
        <f t="shared" si="7"/>
        <v>0</v>
      </c>
    </row>
    <row r="487" spans="1:14" ht="12.75">
      <c r="A487" s="63">
        <v>486</v>
      </c>
      <c r="B487" s="65" t="s">
        <v>982</v>
      </c>
      <c r="C487" s="65" t="s">
        <v>809</v>
      </c>
      <c r="D487" s="64">
        <v>7</v>
      </c>
      <c r="E487" s="64">
        <v>8</v>
      </c>
      <c r="F487" s="64">
        <v>0</v>
      </c>
      <c r="G487" s="64" t="s">
        <v>389</v>
      </c>
      <c r="H487" s="64">
        <v>125</v>
      </c>
      <c r="I487" s="64">
        <v>39</v>
      </c>
      <c r="J487" s="64">
        <v>0</v>
      </c>
      <c r="K487" s="64" t="s">
        <v>347</v>
      </c>
      <c r="L487" s="64">
        <v>8</v>
      </c>
      <c r="M487" s="64">
        <v>1</v>
      </c>
      <c r="N487" s="62">
        <f t="shared" si="7"/>
        <v>0</v>
      </c>
    </row>
    <row r="488" spans="1:14" ht="12.75">
      <c r="A488" s="63">
        <v>487</v>
      </c>
      <c r="B488" s="64" t="s">
        <v>983</v>
      </c>
      <c r="C488" s="64" t="s">
        <v>801</v>
      </c>
      <c r="D488" s="64">
        <v>41</v>
      </c>
      <c r="E488" s="64">
        <v>37</v>
      </c>
      <c r="F488" s="64">
        <v>0</v>
      </c>
      <c r="G488" s="64" t="s">
        <v>389</v>
      </c>
      <c r="H488" s="64">
        <v>90</v>
      </c>
      <c r="I488" s="64">
        <v>35</v>
      </c>
      <c r="J488" s="64">
        <v>0</v>
      </c>
      <c r="K488" s="64" t="s">
        <v>395</v>
      </c>
      <c r="L488" s="64">
        <v>-6</v>
      </c>
      <c r="M488" s="64">
        <v>1</v>
      </c>
      <c r="N488" s="62">
        <f t="shared" si="7"/>
        <v>0</v>
      </c>
    </row>
    <row r="489" spans="1:14" ht="12.75">
      <c r="A489" s="63">
        <v>488</v>
      </c>
      <c r="B489" s="65" t="s">
        <v>984</v>
      </c>
      <c r="C489" s="65" t="s">
        <v>399</v>
      </c>
      <c r="D489" s="64">
        <v>24</v>
      </c>
      <c r="E489" s="64">
        <v>3</v>
      </c>
      <c r="F489" s="64">
        <v>0</v>
      </c>
      <c r="G489" s="64" t="s">
        <v>389</v>
      </c>
      <c r="H489" s="64">
        <v>44</v>
      </c>
      <c r="I489" s="64">
        <v>23</v>
      </c>
      <c r="J489" s="64">
        <v>0</v>
      </c>
      <c r="K489" s="64" t="s">
        <v>347</v>
      </c>
      <c r="L489" s="64">
        <v>3</v>
      </c>
      <c r="M489" s="64">
        <v>1</v>
      </c>
      <c r="N489" s="62">
        <f t="shared" si="7"/>
        <v>0</v>
      </c>
    </row>
    <row r="490" spans="1:14" ht="12.75">
      <c r="A490" s="63">
        <v>489</v>
      </c>
      <c r="B490" s="64" t="s">
        <v>985</v>
      </c>
      <c r="C490" s="64" t="s">
        <v>445</v>
      </c>
      <c r="D490" s="64">
        <v>39</v>
      </c>
      <c r="E490" s="64">
        <v>35</v>
      </c>
      <c r="F490" s="64">
        <v>0</v>
      </c>
      <c r="G490" s="64" t="s">
        <v>389</v>
      </c>
      <c r="H490" s="64">
        <v>84</v>
      </c>
      <c r="I490" s="64">
        <v>13</v>
      </c>
      <c r="J490" s="64">
        <v>0</v>
      </c>
      <c r="K490" s="64" t="s">
        <v>395</v>
      </c>
      <c r="L490" s="64">
        <v>-5</v>
      </c>
      <c r="M490" s="64">
        <v>1</v>
      </c>
      <c r="N490" s="62">
        <f t="shared" si="7"/>
        <v>0</v>
      </c>
    </row>
    <row r="491" spans="1:14" ht="12.75">
      <c r="A491" s="63">
        <v>490</v>
      </c>
      <c r="B491" s="64" t="s">
        <v>986</v>
      </c>
      <c r="C491" s="64" t="s">
        <v>719</v>
      </c>
      <c r="D491" s="64">
        <v>29</v>
      </c>
      <c r="E491" s="64">
        <v>11</v>
      </c>
      <c r="F491" s="64">
        <v>0</v>
      </c>
      <c r="G491" s="64" t="s">
        <v>389</v>
      </c>
      <c r="H491" s="64">
        <v>81</v>
      </c>
      <c r="I491" s="64">
        <v>3</v>
      </c>
      <c r="J491" s="64">
        <v>0</v>
      </c>
      <c r="K491" s="64" t="s">
        <v>395</v>
      </c>
      <c r="L491" s="64">
        <v>-5</v>
      </c>
      <c r="M491" s="64">
        <v>1</v>
      </c>
      <c r="N491" s="62">
        <f t="shared" si="7"/>
        <v>0</v>
      </c>
    </row>
    <row r="492" spans="1:14" ht="12.75">
      <c r="A492" s="63">
        <v>491</v>
      </c>
      <c r="B492" s="65" t="s">
        <v>987</v>
      </c>
      <c r="C492" s="65" t="s">
        <v>429</v>
      </c>
      <c r="D492" s="64">
        <v>49</v>
      </c>
      <c r="E492" s="64">
        <v>22</v>
      </c>
      <c r="F492" s="64">
        <v>0</v>
      </c>
      <c r="G492" s="64" t="s">
        <v>389</v>
      </c>
      <c r="H492" s="64">
        <v>0</v>
      </c>
      <c r="I492" s="64">
        <v>10</v>
      </c>
      <c r="J492" s="64">
        <v>0</v>
      </c>
      <c r="K492" s="64" t="s">
        <v>347</v>
      </c>
      <c r="L492" s="64">
        <v>1</v>
      </c>
      <c r="M492" s="64">
        <v>1</v>
      </c>
      <c r="N492" s="62">
        <f t="shared" si="7"/>
        <v>0</v>
      </c>
    </row>
    <row r="493" spans="1:14" ht="12.75">
      <c r="A493" s="63">
        <v>492</v>
      </c>
      <c r="B493" s="65" t="s">
        <v>988</v>
      </c>
      <c r="C493" s="65" t="s">
        <v>658</v>
      </c>
      <c r="D493" s="64">
        <v>39</v>
      </c>
      <c r="E493" s="64">
        <v>50</v>
      </c>
      <c r="F493" s="64">
        <v>0</v>
      </c>
      <c r="G493" s="64" t="s">
        <v>389</v>
      </c>
      <c r="H493" s="64">
        <v>88</v>
      </c>
      <c r="I493" s="64">
        <v>52</v>
      </c>
      <c r="J493" s="64">
        <v>0</v>
      </c>
      <c r="K493" s="64" t="s">
        <v>395</v>
      </c>
      <c r="L493" s="64">
        <v>-6</v>
      </c>
      <c r="M493" s="64">
        <v>1</v>
      </c>
      <c r="N493" s="62">
        <f t="shared" si="7"/>
        <v>0</v>
      </c>
    </row>
    <row r="494" spans="1:14" ht="12.75">
      <c r="A494" s="63">
        <v>493</v>
      </c>
      <c r="B494" s="64" t="s">
        <v>989</v>
      </c>
      <c r="C494" s="64" t="s">
        <v>394</v>
      </c>
      <c r="D494" s="64">
        <v>49</v>
      </c>
      <c r="E494" s="64">
        <v>13</v>
      </c>
      <c r="F494" s="64">
        <v>0</v>
      </c>
      <c r="G494" s="64" t="s">
        <v>389</v>
      </c>
      <c r="H494" s="64">
        <v>57</v>
      </c>
      <c r="I494" s="64">
        <v>24</v>
      </c>
      <c r="J494" s="64">
        <v>0</v>
      </c>
      <c r="K494" s="64" t="s">
        <v>395</v>
      </c>
      <c r="L494" s="64">
        <v>-3</v>
      </c>
      <c r="M494" s="64">
        <v>1</v>
      </c>
      <c r="N494" s="62">
        <f t="shared" si="7"/>
        <v>0</v>
      </c>
    </row>
    <row r="495" spans="1:14" ht="12.75">
      <c r="A495" s="63">
        <v>494</v>
      </c>
      <c r="B495" s="64" t="s">
        <v>990</v>
      </c>
      <c r="C495" s="64" t="s">
        <v>439</v>
      </c>
      <c r="D495" s="64">
        <v>29</v>
      </c>
      <c r="E495" s="64">
        <v>35</v>
      </c>
      <c r="F495" s="64">
        <v>0</v>
      </c>
      <c r="G495" s="64" t="s">
        <v>389</v>
      </c>
      <c r="H495" s="64">
        <v>35</v>
      </c>
      <c r="I495" s="64">
        <v>34</v>
      </c>
      <c r="J495" s="64">
        <v>0</v>
      </c>
      <c r="K495" s="64" t="s">
        <v>347</v>
      </c>
      <c r="L495" s="64">
        <v>2</v>
      </c>
      <c r="M495" s="64">
        <v>810</v>
      </c>
      <c r="N495" s="62">
        <f t="shared" si="7"/>
        <v>0</v>
      </c>
    </row>
    <row r="496" spans="1:14" ht="12.75">
      <c r="A496" s="63">
        <v>495</v>
      </c>
      <c r="B496" s="64" t="s">
        <v>991</v>
      </c>
      <c r="C496" s="64" t="s">
        <v>461</v>
      </c>
      <c r="D496" s="64">
        <v>35</v>
      </c>
      <c r="E496" s="64">
        <v>17</v>
      </c>
      <c r="F496" s="64">
        <v>0</v>
      </c>
      <c r="G496" s="64" t="s">
        <v>389</v>
      </c>
      <c r="H496" s="64">
        <v>40</v>
      </c>
      <c r="I496" s="64">
        <v>11</v>
      </c>
      <c r="J496" s="64">
        <v>0</v>
      </c>
      <c r="K496" s="64" t="s">
        <v>347</v>
      </c>
      <c r="L496" s="64">
        <v>2</v>
      </c>
      <c r="M496" s="64">
        <v>1</v>
      </c>
      <c r="N496" s="62">
        <f t="shared" si="7"/>
        <v>0</v>
      </c>
    </row>
    <row r="497" spans="1:14" ht="12.75">
      <c r="A497" s="63">
        <v>496</v>
      </c>
      <c r="B497" s="64" t="s">
        <v>992</v>
      </c>
      <c r="C497" s="64" t="s">
        <v>403</v>
      </c>
      <c r="D497" s="64">
        <v>29</v>
      </c>
      <c r="E497" s="64">
        <v>22</v>
      </c>
      <c r="F497" s="64">
        <v>0</v>
      </c>
      <c r="G497" s="64" t="s">
        <v>389</v>
      </c>
      <c r="H497" s="64">
        <v>100</v>
      </c>
      <c r="I497" s="64">
        <v>47</v>
      </c>
      <c r="J497" s="64">
        <v>0</v>
      </c>
      <c r="K497" s="64" t="s">
        <v>395</v>
      </c>
      <c r="L497" s="64">
        <v>-6</v>
      </c>
      <c r="M497" s="64">
        <v>1</v>
      </c>
      <c r="N497" s="62">
        <f t="shared" si="7"/>
        <v>0</v>
      </c>
    </row>
    <row r="498" spans="1:14" ht="12.75">
      <c r="A498" s="63">
        <v>497</v>
      </c>
      <c r="B498" s="64" t="s">
        <v>993</v>
      </c>
      <c r="C498" s="64" t="s">
        <v>500</v>
      </c>
      <c r="D498" s="64">
        <v>52</v>
      </c>
      <c r="E498" s="64">
        <v>1</v>
      </c>
      <c r="F498" s="64">
        <v>0</v>
      </c>
      <c r="G498" s="64" t="s">
        <v>389</v>
      </c>
      <c r="H498" s="64">
        <v>4</v>
      </c>
      <c r="I498" s="64">
        <v>21</v>
      </c>
      <c r="J498" s="64">
        <v>0</v>
      </c>
      <c r="K498" s="64" t="s">
        <v>347</v>
      </c>
      <c r="L498" s="64">
        <v>1</v>
      </c>
      <c r="M498" s="64">
        <v>1</v>
      </c>
      <c r="N498" s="62">
        <f t="shared" si="7"/>
        <v>0</v>
      </c>
    </row>
    <row r="499" spans="1:14" ht="12.75">
      <c r="A499" s="63">
        <v>498</v>
      </c>
      <c r="B499" s="64" t="s">
        <v>994</v>
      </c>
      <c r="C499" s="64" t="s">
        <v>433</v>
      </c>
      <c r="D499" s="64">
        <v>28</v>
      </c>
      <c r="E499" s="64">
        <v>34</v>
      </c>
      <c r="F499" s="64">
        <v>0</v>
      </c>
      <c r="G499" s="64" t="s">
        <v>389</v>
      </c>
      <c r="H499" s="64">
        <v>77</v>
      </c>
      <c r="I499" s="64">
        <v>6</v>
      </c>
      <c r="J499" s="64">
        <v>0</v>
      </c>
      <c r="K499" s="64" t="s">
        <v>347</v>
      </c>
      <c r="L499" s="64">
        <v>5</v>
      </c>
      <c r="M499" s="64">
        <v>1</v>
      </c>
      <c r="N499" s="62">
        <f t="shared" si="7"/>
        <v>0</v>
      </c>
    </row>
    <row r="500" spans="1:14" ht="12.75">
      <c r="A500" s="63">
        <v>499</v>
      </c>
      <c r="B500" s="64" t="s">
        <v>995</v>
      </c>
      <c r="C500" s="64" t="s">
        <v>703</v>
      </c>
      <c r="D500" s="64">
        <v>39</v>
      </c>
      <c r="E500" s="64">
        <v>23</v>
      </c>
      <c r="F500" s="64">
        <v>0</v>
      </c>
      <c r="G500" s="64" t="s">
        <v>389</v>
      </c>
      <c r="H500" s="64">
        <v>112</v>
      </c>
      <c r="I500" s="64">
        <v>30</v>
      </c>
      <c r="J500" s="64">
        <v>0</v>
      </c>
      <c r="K500" s="64" t="s">
        <v>395</v>
      </c>
      <c r="L500" s="64">
        <v>-7</v>
      </c>
      <c r="M500" s="64">
        <v>1</v>
      </c>
      <c r="N500" s="62">
        <f t="shared" si="7"/>
        <v>0</v>
      </c>
    </row>
    <row r="501" spans="1:14" ht="12.75">
      <c r="A501" s="63">
        <v>500</v>
      </c>
      <c r="B501" s="65" t="s">
        <v>996</v>
      </c>
      <c r="C501" s="65" t="s">
        <v>449</v>
      </c>
      <c r="D501" s="64">
        <v>6</v>
      </c>
      <c r="E501" s="64">
        <v>54</v>
      </c>
      <c r="F501" s="64">
        <v>0</v>
      </c>
      <c r="G501" s="64" t="s">
        <v>423</v>
      </c>
      <c r="H501" s="64">
        <v>110</v>
      </c>
      <c r="I501" s="64">
        <v>37</v>
      </c>
      <c r="J501" s="64">
        <v>0</v>
      </c>
      <c r="K501" s="64" t="s">
        <v>347</v>
      </c>
      <c r="L501" s="64">
        <v>7</v>
      </c>
      <c r="M501" s="64">
        <v>10</v>
      </c>
      <c r="N501" s="62" t="str">
        <f t="shared" si="7"/>
        <v>DEMAK</v>
      </c>
    </row>
    <row r="502" spans="1:14" ht="12.75">
      <c r="A502" s="63">
        <v>501</v>
      </c>
      <c r="B502" s="64" t="s">
        <v>997</v>
      </c>
      <c r="C502" s="64" t="s">
        <v>449</v>
      </c>
      <c r="D502" s="64">
        <v>8</v>
      </c>
      <c r="E502" s="64">
        <v>37</v>
      </c>
      <c r="F502" s="64">
        <v>0</v>
      </c>
      <c r="G502" s="64" t="s">
        <v>423</v>
      </c>
      <c r="H502" s="64">
        <v>115</v>
      </c>
      <c r="I502" s="64">
        <v>13</v>
      </c>
      <c r="J502" s="64">
        <v>0</v>
      </c>
      <c r="K502" s="64" t="s">
        <v>347</v>
      </c>
      <c r="L502" s="64">
        <v>7</v>
      </c>
      <c r="M502" s="64">
        <v>10</v>
      </c>
      <c r="N502" s="62" t="str">
        <f t="shared" si="7"/>
        <v>DENPASAR</v>
      </c>
    </row>
    <row r="503" spans="1:14" ht="12.75">
      <c r="A503" s="63">
        <v>502</v>
      </c>
      <c r="B503" s="65" t="s">
        <v>998</v>
      </c>
      <c r="C503" s="65" t="s">
        <v>455</v>
      </c>
      <c r="D503" s="64">
        <v>39</v>
      </c>
      <c r="E503" s="64">
        <v>46</v>
      </c>
      <c r="F503" s="64">
        <v>0</v>
      </c>
      <c r="G503" s="64" t="s">
        <v>389</v>
      </c>
      <c r="H503" s="64">
        <v>104</v>
      </c>
      <c r="I503" s="64">
        <v>53</v>
      </c>
      <c r="J503" s="64">
        <v>0</v>
      </c>
      <c r="K503" s="64" t="s">
        <v>395</v>
      </c>
      <c r="L503" s="64">
        <v>-7</v>
      </c>
      <c r="M503" s="64">
        <v>1</v>
      </c>
      <c r="N503" s="62">
        <f t="shared" si="7"/>
        <v>0</v>
      </c>
    </row>
    <row r="504" spans="1:14" ht="12.75">
      <c r="A504" s="63">
        <v>503</v>
      </c>
      <c r="B504" s="65" t="s">
        <v>999</v>
      </c>
      <c r="C504" s="65" t="s">
        <v>801</v>
      </c>
      <c r="D504" s="64">
        <v>41</v>
      </c>
      <c r="E504" s="64">
        <v>32</v>
      </c>
      <c r="F504" s="64">
        <v>0</v>
      </c>
      <c r="G504" s="64" t="s">
        <v>389</v>
      </c>
      <c r="H504" s="64">
        <v>93</v>
      </c>
      <c r="I504" s="64">
        <v>39</v>
      </c>
      <c r="J504" s="64">
        <v>0</v>
      </c>
      <c r="K504" s="64" t="s">
        <v>395</v>
      </c>
      <c r="L504" s="64">
        <v>-6</v>
      </c>
      <c r="M504" s="64">
        <v>1</v>
      </c>
      <c r="N504" s="62">
        <f t="shared" si="7"/>
        <v>0</v>
      </c>
    </row>
    <row r="505" spans="1:14" ht="12.75">
      <c r="A505" s="63">
        <v>504</v>
      </c>
      <c r="B505" s="64" t="s">
        <v>1000</v>
      </c>
      <c r="C505" s="64" t="s">
        <v>480</v>
      </c>
      <c r="D505" s="64">
        <v>42</v>
      </c>
      <c r="E505" s="64">
        <v>13</v>
      </c>
      <c r="F505" s="64">
        <v>0</v>
      </c>
      <c r="G505" s="64" t="s">
        <v>389</v>
      </c>
      <c r="H505" s="64">
        <v>83</v>
      </c>
      <c r="I505" s="64">
        <v>21</v>
      </c>
      <c r="J505" s="64">
        <v>0</v>
      </c>
      <c r="K505" s="64" t="s">
        <v>395</v>
      </c>
      <c r="L505" s="64">
        <v>-5</v>
      </c>
      <c r="M505" s="64">
        <v>1</v>
      </c>
      <c r="N505" s="62">
        <f t="shared" si="7"/>
        <v>0</v>
      </c>
    </row>
    <row r="506" spans="1:14" ht="12.75">
      <c r="A506" s="63">
        <v>505</v>
      </c>
      <c r="B506" s="64" t="s">
        <v>1001</v>
      </c>
      <c r="C506" s="64" t="s">
        <v>464</v>
      </c>
      <c r="D506" s="64">
        <v>46</v>
      </c>
      <c r="E506" s="64">
        <v>50</v>
      </c>
      <c r="F506" s="64">
        <v>0</v>
      </c>
      <c r="G506" s="64" t="s">
        <v>389</v>
      </c>
      <c r="H506" s="64">
        <v>95</v>
      </c>
      <c r="I506" s="64">
        <v>53</v>
      </c>
      <c r="J506" s="64">
        <v>0</v>
      </c>
      <c r="K506" s="64" t="s">
        <v>395</v>
      </c>
      <c r="L506" s="64">
        <v>-6</v>
      </c>
      <c r="M506" s="64">
        <v>1</v>
      </c>
      <c r="N506" s="62">
        <f t="shared" si="7"/>
        <v>0</v>
      </c>
    </row>
    <row r="507" spans="1:14" ht="12.75">
      <c r="A507" s="63">
        <v>506</v>
      </c>
      <c r="B507" s="64" t="s">
        <v>1002</v>
      </c>
      <c r="C507" s="64" t="s">
        <v>399</v>
      </c>
      <c r="D507" s="64">
        <v>26</v>
      </c>
      <c r="E507" s="64">
        <v>16</v>
      </c>
      <c r="F507" s="64">
        <v>0</v>
      </c>
      <c r="G507" s="64" t="s">
        <v>389</v>
      </c>
      <c r="H507" s="64">
        <v>50</v>
      </c>
      <c r="I507" s="64">
        <v>10</v>
      </c>
      <c r="J507" s="64">
        <v>0</v>
      </c>
      <c r="K507" s="64" t="s">
        <v>347</v>
      </c>
      <c r="L507" s="64">
        <v>3</v>
      </c>
      <c r="M507" s="64">
        <v>1</v>
      </c>
      <c r="N507" s="62">
        <f t="shared" si="7"/>
        <v>0</v>
      </c>
    </row>
    <row r="508" spans="1:14" ht="12.75">
      <c r="A508" s="63">
        <v>507</v>
      </c>
      <c r="B508" s="64" t="s">
        <v>1003</v>
      </c>
      <c r="C508" s="64" t="s">
        <v>888</v>
      </c>
      <c r="D508" s="64">
        <v>23</v>
      </c>
      <c r="E508" s="64">
        <v>47</v>
      </c>
      <c r="F508" s="64">
        <v>0</v>
      </c>
      <c r="G508" s="64" t="s">
        <v>389</v>
      </c>
      <c r="H508" s="64">
        <v>90</v>
      </c>
      <c r="I508" s="64">
        <v>23</v>
      </c>
      <c r="J508" s="64">
        <v>0</v>
      </c>
      <c r="K508" s="64" t="s">
        <v>347</v>
      </c>
      <c r="L508" s="64">
        <v>6</v>
      </c>
      <c r="M508" s="64">
        <v>1</v>
      </c>
      <c r="N508" s="62">
        <f t="shared" si="7"/>
        <v>0</v>
      </c>
    </row>
    <row r="509" spans="1:14" ht="12.75">
      <c r="A509" s="63">
        <v>508</v>
      </c>
      <c r="B509" s="65" t="s">
        <v>1004</v>
      </c>
      <c r="C509" s="65" t="s">
        <v>699</v>
      </c>
      <c r="D509" s="64">
        <v>46</v>
      </c>
      <c r="E509" s="64">
        <v>48</v>
      </c>
      <c r="F509" s="64">
        <v>0</v>
      </c>
      <c r="G509" s="64" t="s">
        <v>389</v>
      </c>
      <c r="H509" s="64">
        <v>102</v>
      </c>
      <c r="I509" s="64">
        <v>48</v>
      </c>
      <c r="J509" s="64">
        <v>0</v>
      </c>
      <c r="K509" s="64" t="s">
        <v>395</v>
      </c>
      <c r="L509" s="64">
        <v>-7</v>
      </c>
      <c r="M509" s="64">
        <v>1</v>
      </c>
      <c r="N509" s="62">
        <f t="shared" si="7"/>
        <v>0</v>
      </c>
    </row>
    <row r="510" spans="1:14" ht="12.75">
      <c r="A510" s="63">
        <v>509</v>
      </c>
      <c r="B510" s="64" t="s">
        <v>1005</v>
      </c>
      <c r="C510" s="64" t="s">
        <v>449</v>
      </c>
      <c r="D510" s="64">
        <v>8</v>
      </c>
      <c r="E510" s="64">
        <v>38</v>
      </c>
      <c r="F510" s="64">
        <v>0</v>
      </c>
      <c r="G510" s="64" t="s">
        <v>423</v>
      </c>
      <c r="H510" s="64">
        <v>125</v>
      </c>
      <c r="I510" s="64">
        <v>35</v>
      </c>
      <c r="J510" s="64">
        <v>0</v>
      </c>
      <c r="K510" s="64" t="s">
        <v>347</v>
      </c>
      <c r="L510" s="64">
        <v>8</v>
      </c>
      <c r="M510" s="64">
        <v>10</v>
      </c>
      <c r="N510" s="62" t="str">
        <f t="shared" si="7"/>
        <v>DILLI</v>
      </c>
    </row>
    <row r="511" spans="1:14" ht="12.75">
      <c r="A511" s="63">
        <v>510</v>
      </c>
      <c r="B511" s="64" t="s">
        <v>1006</v>
      </c>
      <c r="C511" s="64" t="s">
        <v>416</v>
      </c>
      <c r="D511" s="64">
        <v>59</v>
      </c>
      <c r="E511" s="64">
        <v>3</v>
      </c>
      <c r="F511" s="64">
        <v>0</v>
      </c>
      <c r="G511" s="64" t="s">
        <v>389</v>
      </c>
      <c r="H511" s="64">
        <v>158</v>
      </c>
      <c r="I511" s="64">
        <v>30</v>
      </c>
      <c r="J511" s="64">
        <v>0</v>
      </c>
      <c r="K511" s="64" t="s">
        <v>395</v>
      </c>
      <c r="L511" s="64">
        <v>-9</v>
      </c>
      <c r="M511" s="64">
        <v>1</v>
      </c>
      <c r="N511" s="62">
        <f t="shared" si="7"/>
        <v>0</v>
      </c>
    </row>
    <row r="512" spans="1:14" ht="12.75">
      <c r="A512" s="63">
        <v>511</v>
      </c>
      <c r="B512" s="65" t="s">
        <v>1007</v>
      </c>
      <c r="C512" s="65" t="s">
        <v>429</v>
      </c>
      <c r="D512" s="64">
        <v>48</v>
      </c>
      <c r="E512" s="64">
        <v>35</v>
      </c>
      <c r="F512" s="64">
        <v>0</v>
      </c>
      <c r="G512" s="64" t="s">
        <v>389</v>
      </c>
      <c r="H512" s="64">
        <v>2</v>
      </c>
      <c r="I512" s="64">
        <v>5</v>
      </c>
      <c r="J512" s="64">
        <v>0</v>
      </c>
      <c r="K512" s="64" t="s">
        <v>395</v>
      </c>
      <c r="L512" s="64">
        <v>1</v>
      </c>
      <c r="M512" s="64">
        <v>1</v>
      </c>
      <c r="N512" s="62">
        <f t="shared" si="7"/>
        <v>0</v>
      </c>
    </row>
    <row r="513" spans="1:14" ht="12.75">
      <c r="A513" s="63">
        <v>512</v>
      </c>
      <c r="B513" s="64" t="s">
        <v>1008</v>
      </c>
      <c r="C513" s="64" t="s">
        <v>420</v>
      </c>
      <c r="D513" s="64">
        <v>9</v>
      </c>
      <c r="E513" s="64">
        <v>37</v>
      </c>
      <c r="F513" s="64">
        <v>0</v>
      </c>
      <c r="G513" s="64" t="s">
        <v>389</v>
      </c>
      <c r="H513" s="64">
        <v>41</v>
      </c>
      <c r="I513" s="64">
        <v>51</v>
      </c>
      <c r="J513" s="64">
        <v>0</v>
      </c>
      <c r="K513" s="64" t="s">
        <v>347</v>
      </c>
      <c r="L513" s="64">
        <v>3</v>
      </c>
      <c r="M513" s="64">
        <v>1</v>
      </c>
      <c r="N513" s="62">
        <f t="shared" si="7"/>
        <v>0</v>
      </c>
    </row>
    <row r="514" spans="1:14" ht="12.75">
      <c r="A514" s="63">
        <v>513</v>
      </c>
      <c r="B514" s="65" t="s">
        <v>1009</v>
      </c>
      <c r="C514" s="65" t="s">
        <v>1010</v>
      </c>
      <c r="D514" s="64">
        <v>6</v>
      </c>
      <c r="E514" s="64">
        <v>54</v>
      </c>
      <c r="F514" s="64">
        <v>0</v>
      </c>
      <c r="G514" s="64" t="s">
        <v>389</v>
      </c>
      <c r="H514" s="64">
        <v>5</v>
      </c>
      <c r="I514" s="64">
        <v>22</v>
      </c>
      <c r="J514" s="64">
        <v>0</v>
      </c>
      <c r="K514" s="64" t="s">
        <v>395</v>
      </c>
      <c r="L514" s="64">
        <v>0</v>
      </c>
      <c r="M514" s="64">
        <v>1</v>
      </c>
      <c r="N514" s="62">
        <f t="shared" si="7"/>
        <v>0</v>
      </c>
    </row>
    <row r="515" spans="1:14" ht="12.75">
      <c r="A515" s="63">
        <v>514</v>
      </c>
      <c r="B515" s="65" t="s">
        <v>1011</v>
      </c>
      <c r="C515" s="65" t="s">
        <v>418</v>
      </c>
      <c r="D515" s="64">
        <v>37</v>
      </c>
      <c r="E515" s="64">
        <v>54</v>
      </c>
      <c r="F515" s="64">
        <v>0</v>
      </c>
      <c r="G515" s="64" t="s">
        <v>389</v>
      </c>
      <c r="H515" s="64">
        <v>40</v>
      </c>
      <c r="I515" s="64">
        <v>12</v>
      </c>
      <c r="J515" s="64">
        <v>0</v>
      </c>
      <c r="K515" s="64" t="s">
        <v>347</v>
      </c>
      <c r="L515" s="64">
        <v>3</v>
      </c>
      <c r="M515" s="64">
        <v>1</v>
      </c>
      <c r="N515" s="62">
        <f aca="true" t="shared" si="8" ref="N515:N578">+IF(C515=$N$1,B515,)</f>
        <v>0</v>
      </c>
    </row>
    <row r="516" spans="1:14" ht="12.75">
      <c r="A516" s="63">
        <v>515</v>
      </c>
      <c r="B516" s="65" t="s">
        <v>1012</v>
      </c>
      <c r="C516" s="65" t="s">
        <v>470</v>
      </c>
      <c r="D516" s="64">
        <v>24</v>
      </c>
      <c r="E516" s="64">
        <v>28</v>
      </c>
      <c r="F516" s="64">
        <v>0</v>
      </c>
      <c r="G516" s="64" t="s">
        <v>389</v>
      </c>
      <c r="H516" s="64">
        <v>9</v>
      </c>
      <c r="I516" s="64">
        <v>29</v>
      </c>
      <c r="J516" s="64">
        <v>0</v>
      </c>
      <c r="K516" s="64" t="s">
        <v>347</v>
      </c>
      <c r="L516" s="64">
        <v>1</v>
      </c>
      <c r="M516" s="64">
        <v>1</v>
      </c>
      <c r="N516" s="62">
        <f t="shared" si="8"/>
        <v>0</v>
      </c>
    </row>
    <row r="517" spans="1:14" ht="12.75">
      <c r="A517" s="63">
        <v>516</v>
      </c>
      <c r="B517" s="65" t="s">
        <v>1013</v>
      </c>
      <c r="C517" s="65" t="s">
        <v>1014</v>
      </c>
      <c r="D517" s="64">
        <v>33</v>
      </c>
      <c r="E517" s="64">
        <v>52</v>
      </c>
      <c r="F517" s="64">
        <v>0</v>
      </c>
      <c r="G517" s="64" t="s">
        <v>389</v>
      </c>
      <c r="H517" s="64">
        <v>10</v>
      </c>
      <c r="I517" s="64">
        <v>47</v>
      </c>
      <c r="J517" s="64">
        <v>0</v>
      </c>
      <c r="K517" s="64" t="s">
        <v>347</v>
      </c>
      <c r="L517" s="64">
        <v>1</v>
      </c>
      <c r="M517" s="64">
        <v>1</v>
      </c>
      <c r="N517" s="62">
        <f t="shared" si="8"/>
        <v>0</v>
      </c>
    </row>
    <row r="518" spans="1:14" ht="12.75">
      <c r="A518" s="63">
        <v>517</v>
      </c>
      <c r="B518" s="64" t="s">
        <v>1015</v>
      </c>
      <c r="C518" s="64" t="s">
        <v>1015</v>
      </c>
      <c r="D518" s="64">
        <v>11</v>
      </c>
      <c r="E518" s="64">
        <v>33</v>
      </c>
      <c r="F518" s="64">
        <v>0</v>
      </c>
      <c r="G518" s="64" t="s">
        <v>389</v>
      </c>
      <c r="H518" s="64">
        <v>43</v>
      </c>
      <c r="I518" s="64">
        <v>9</v>
      </c>
      <c r="J518" s="64">
        <v>0</v>
      </c>
      <c r="K518" s="64" t="s">
        <v>347</v>
      </c>
      <c r="L518" s="64">
        <v>3</v>
      </c>
      <c r="M518" s="64">
        <v>1</v>
      </c>
      <c r="N518" s="62">
        <f t="shared" si="8"/>
        <v>0</v>
      </c>
    </row>
    <row r="519" spans="1:14" ht="12.75">
      <c r="A519" s="63">
        <v>518</v>
      </c>
      <c r="B519" s="64" t="s">
        <v>1016</v>
      </c>
      <c r="C519" s="64" t="s">
        <v>449</v>
      </c>
      <c r="D519" s="64">
        <v>5</v>
      </c>
      <c r="E519" s="64">
        <v>47</v>
      </c>
      <c r="F519" s="64">
        <v>0</v>
      </c>
      <c r="G519" s="64" t="s">
        <v>423</v>
      </c>
      <c r="H519" s="64">
        <v>134</v>
      </c>
      <c r="I519" s="64">
        <v>15</v>
      </c>
      <c r="J519" s="64">
        <v>0</v>
      </c>
      <c r="K519" s="64" t="s">
        <v>347</v>
      </c>
      <c r="L519" s="64">
        <v>8</v>
      </c>
      <c r="M519" s="64">
        <v>10</v>
      </c>
      <c r="N519" s="62" t="str">
        <f t="shared" si="8"/>
        <v>DOBO</v>
      </c>
    </row>
    <row r="520" spans="1:14" ht="12.75">
      <c r="A520" s="63">
        <v>519</v>
      </c>
      <c r="B520" s="64" t="s">
        <v>1017</v>
      </c>
      <c r="C520" s="64" t="s">
        <v>921</v>
      </c>
      <c r="D520" s="64">
        <v>37</v>
      </c>
      <c r="E520" s="64">
        <v>46</v>
      </c>
      <c r="F520" s="64">
        <v>0</v>
      </c>
      <c r="G520" s="64" t="s">
        <v>389</v>
      </c>
      <c r="H520" s="64">
        <v>99</v>
      </c>
      <c r="I520" s="64">
        <v>58</v>
      </c>
      <c r="J520" s="64">
        <v>0</v>
      </c>
      <c r="K520" s="64" t="s">
        <v>395</v>
      </c>
      <c r="L520" s="64">
        <v>-6</v>
      </c>
      <c r="M520" s="64">
        <v>1</v>
      </c>
      <c r="N520" s="62">
        <f t="shared" si="8"/>
        <v>0</v>
      </c>
    </row>
    <row r="521" spans="1:14" ht="12.75">
      <c r="A521" s="63">
        <v>520</v>
      </c>
      <c r="B521" s="64" t="s">
        <v>1018</v>
      </c>
      <c r="C521" s="64" t="s">
        <v>979</v>
      </c>
      <c r="D521" s="64">
        <v>6</v>
      </c>
      <c r="E521" s="64">
        <v>10</v>
      </c>
      <c r="F521" s="64">
        <v>0</v>
      </c>
      <c r="G521" s="64" t="s">
        <v>423</v>
      </c>
      <c r="H521" s="64">
        <v>35</v>
      </c>
      <c r="I521" s="64">
        <v>45</v>
      </c>
      <c r="J521" s="64">
        <v>0</v>
      </c>
      <c r="K521" s="64" t="s">
        <v>347</v>
      </c>
      <c r="L521" s="64">
        <v>3</v>
      </c>
      <c r="M521" s="64">
        <v>1</v>
      </c>
      <c r="N521" s="62">
        <f t="shared" si="8"/>
        <v>0</v>
      </c>
    </row>
    <row r="522" spans="1:14" ht="12.75">
      <c r="A522" s="63">
        <v>521</v>
      </c>
      <c r="B522" s="65" t="s">
        <v>1019</v>
      </c>
      <c r="C522" s="65" t="s">
        <v>1020</v>
      </c>
      <c r="D522" s="64">
        <v>25</v>
      </c>
      <c r="E522" s="64">
        <v>15</v>
      </c>
      <c r="F522" s="64">
        <v>0</v>
      </c>
      <c r="G522" s="64" t="s">
        <v>389</v>
      </c>
      <c r="H522" s="64">
        <v>51</v>
      </c>
      <c r="I522" s="64">
        <v>34</v>
      </c>
      <c r="J522" s="64">
        <v>0</v>
      </c>
      <c r="K522" s="64" t="s">
        <v>347</v>
      </c>
      <c r="L522" s="64">
        <v>3</v>
      </c>
      <c r="M522" s="64">
        <v>1</v>
      </c>
      <c r="N522" s="62">
        <f t="shared" si="8"/>
        <v>0</v>
      </c>
    </row>
    <row r="523" spans="1:14" ht="12.75">
      <c r="A523" s="63">
        <v>522</v>
      </c>
      <c r="B523" s="64" t="s">
        <v>1021</v>
      </c>
      <c r="C523" s="64" t="s">
        <v>416</v>
      </c>
      <c r="D523" s="64">
        <v>55</v>
      </c>
      <c r="E523" s="64">
        <v>7</v>
      </c>
      <c r="F523" s="64">
        <v>0</v>
      </c>
      <c r="G523" s="64" t="s">
        <v>389</v>
      </c>
      <c r="H523" s="64">
        <v>132</v>
      </c>
      <c r="I523" s="64">
        <v>3</v>
      </c>
      <c r="J523" s="64">
        <v>0</v>
      </c>
      <c r="K523" s="64" t="s">
        <v>395</v>
      </c>
      <c r="L523" s="64">
        <v>-9</v>
      </c>
      <c r="M523" s="64">
        <v>1</v>
      </c>
      <c r="N523" s="62">
        <f t="shared" si="8"/>
        <v>0</v>
      </c>
    </row>
    <row r="524" spans="1:14" ht="12.75">
      <c r="A524" s="63">
        <v>523</v>
      </c>
      <c r="B524" s="64" t="s">
        <v>1022</v>
      </c>
      <c r="C524" s="64" t="s">
        <v>449</v>
      </c>
      <c r="D524" s="64">
        <v>8</v>
      </c>
      <c r="E524" s="64">
        <v>30</v>
      </c>
      <c r="F524" s="64">
        <v>0</v>
      </c>
      <c r="G524" s="64" t="s">
        <v>423</v>
      </c>
      <c r="H524" s="64">
        <v>118</v>
      </c>
      <c r="I524" s="64">
        <v>28</v>
      </c>
      <c r="J524" s="64">
        <v>0</v>
      </c>
      <c r="K524" s="64" t="s">
        <v>347</v>
      </c>
      <c r="L524" s="64">
        <v>8</v>
      </c>
      <c r="M524" s="64">
        <v>10</v>
      </c>
      <c r="N524" s="62" t="str">
        <f t="shared" si="8"/>
        <v>DOMPU</v>
      </c>
    </row>
    <row r="525" spans="1:14" ht="12.75">
      <c r="A525" s="63">
        <v>524</v>
      </c>
      <c r="B525" s="64" t="s">
        <v>1023</v>
      </c>
      <c r="C525" s="64" t="s">
        <v>449</v>
      </c>
      <c r="D525" s="64">
        <v>0</v>
      </c>
      <c r="E525" s="64">
        <v>42</v>
      </c>
      <c r="F525" s="64">
        <v>0</v>
      </c>
      <c r="G525" s="64" t="s">
        <v>423</v>
      </c>
      <c r="H525" s="64">
        <v>119</v>
      </c>
      <c r="I525" s="64">
        <v>45</v>
      </c>
      <c r="J525" s="64">
        <v>0</v>
      </c>
      <c r="K525" s="64" t="s">
        <v>347</v>
      </c>
      <c r="L525" s="64">
        <v>8</v>
      </c>
      <c r="M525" s="64">
        <v>10</v>
      </c>
      <c r="N525" s="62" t="str">
        <f t="shared" si="8"/>
        <v>DONGGALA</v>
      </c>
    </row>
    <row r="526" spans="1:14" ht="12.75">
      <c r="A526" s="63">
        <v>525</v>
      </c>
      <c r="B526" s="64" t="s">
        <v>1024</v>
      </c>
      <c r="C526" s="64" t="s">
        <v>674</v>
      </c>
      <c r="D526" s="64">
        <v>51</v>
      </c>
      <c r="E526" s="64">
        <v>32</v>
      </c>
      <c r="F526" s="64">
        <v>0</v>
      </c>
      <c r="G526" s="64" t="s">
        <v>389</v>
      </c>
      <c r="H526" s="64">
        <v>7</v>
      </c>
      <c r="I526" s="64">
        <v>27</v>
      </c>
      <c r="J526" s="64">
        <v>0</v>
      </c>
      <c r="K526" s="64" t="s">
        <v>347</v>
      </c>
      <c r="L526" s="64">
        <v>1</v>
      </c>
      <c r="M526" s="64">
        <v>1</v>
      </c>
      <c r="N526" s="62">
        <f t="shared" si="8"/>
        <v>0</v>
      </c>
    </row>
    <row r="527" spans="1:14" ht="12.75">
      <c r="A527" s="63">
        <v>526</v>
      </c>
      <c r="B527" s="64" t="s">
        <v>1025</v>
      </c>
      <c r="C527" s="64" t="s">
        <v>513</v>
      </c>
      <c r="D527" s="64">
        <v>31</v>
      </c>
      <c r="E527" s="64">
        <v>19</v>
      </c>
      <c r="F527" s="64">
        <v>0</v>
      </c>
      <c r="G527" s="64" t="s">
        <v>389</v>
      </c>
      <c r="H527" s="64">
        <v>85</v>
      </c>
      <c r="I527" s="64">
        <v>27</v>
      </c>
      <c r="J527" s="64">
        <v>0</v>
      </c>
      <c r="K527" s="64" t="s">
        <v>395</v>
      </c>
      <c r="L527" s="64">
        <v>-6</v>
      </c>
      <c r="M527" s="64">
        <v>1</v>
      </c>
      <c r="N527" s="62">
        <f t="shared" si="8"/>
        <v>0</v>
      </c>
    </row>
    <row r="528" spans="1:14" ht="12.75">
      <c r="A528" s="63">
        <v>527</v>
      </c>
      <c r="B528" s="64" t="s">
        <v>1026</v>
      </c>
      <c r="C528" s="64" t="s">
        <v>1027</v>
      </c>
      <c r="D528" s="64">
        <v>4</v>
      </c>
      <c r="E528" s="64">
        <v>1</v>
      </c>
      <c r="F528" s="64">
        <v>0</v>
      </c>
      <c r="G528" s="64" t="s">
        <v>389</v>
      </c>
      <c r="H528" s="64">
        <v>9</v>
      </c>
      <c r="I528" s="64">
        <v>43</v>
      </c>
      <c r="J528" s="64">
        <v>0</v>
      </c>
      <c r="K528" s="64" t="s">
        <v>347</v>
      </c>
      <c r="L528" s="64">
        <v>1</v>
      </c>
      <c r="M528" s="64">
        <v>1</v>
      </c>
      <c r="N528" s="62">
        <f t="shared" si="8"/>
        <v>0</v>
      </c>
    </row>
    <row r="529" spans="1:14" ht="12.75">
      <c r="A529" s="63">
        <v>528</v>
      </c>
      <c r="B529" s="64" t="s">
        <v>1028</v>
      </c>
      <c r="C529" s="64" t="s">
        <v>844</v>
      </c>
      <c r="D529" s="64">
        <v>31</v>
      </c>
      <c r="E529" s="64">
        <v>28</v>
      </c>
      <c r="F529" s="64">
        <v>0</v>
      </c>
      <c r="G529" s="64" t="s">
        <v>389</v>
      </c>
      <c r="H529" s="64">
        <v>109</v>
      </c>
      <c r="I529" s="64">
        <v>36</v>
      </c>
      <c r="J529" s="64">
        <v>0</v>
      </c>
      <c r="K529" s="64" t="s">
        <v>395</v>
      </c>
      <c r="L529" s="64">
        <v>-7</v>
      </c>
      <c r="M529" s="64">
        <v>1</v>
      </c>
      <c r="N529" s="62">
        <f t="shared" si="8"/>
        <v>0</v>
      </c>
    </row>
    <row r="530" spans="1:14" ht="12.75">
      <c r="A530" s="63">
        <v>529</v>
      </c>
      <c r="B530" s="64" t="s">
        <v>1029</v>
      </c>
      <c r="C530" s="64" t="s">
        <v>1030</v>
      </c>
      <c r="D530" s="64">
        <v>39</v>
      </c>
      <c r="E530" s="64">
        <v>8</v>
      </c>
      <c r="F530" s="64">
        <v>0</v>
      </c>
      <c r="G530" s="64" t="s">
        <v>389</v>
      </c>
      <c r="H530" s="64">
        <v>75</v>
      </c>
      <c r="I530" s="64">
        <v>28</v>
      </c>
      <c r="J530" s="64">
        <v>0</v>
      </c>
      <c r="K530" s="64" t="s">
        <v>395</v>
      </c>
      <c r="L530" s="64">
        <v>-5</v>
      </c>
      <c r="M530" s="64">
        <v>1</v>
      </c>
      <c r="N530" s="62">
        <f t="shared" si="8"/>
        <v>0</v>
      </c>
    </row>
    <row r="531" spans="1:14" ht="12.75">
      <c r="A531" s="63">
        <v>530</v>
      </c>
      <c r="B531" s="64" t="s">
        <v>1031</v>
      </c>
      <c r="C531" s="64" t="s">
        <v>614</v>
      </c>
      <c r="D531" s="64">
        <v>59</v>
      </c>
      <c r="E531" s="64">
        <v>45</v>
      </c>
      <c r="F531" s="64">
        <v>0</v>
      </c>
      <c r="G531" s="64" t="s">
        <v>389</v>
      </c>
      <c r="H531" s="64">
        <v>10</v>
      </c>
      <c r="I531" s="64">
        <v>15</v>
      </c>
      <c r="J531" s="64">
        <v>0</v>
      </c>
      <c r="K531" s="64" t="s">
        <v>347</v>
      </c>
      <c r="L531" s="64">
        <v>1</v>
      </c>
      <c r="M531" s="64">
        <v>1</v>
      </c>
      <c r="N531" s="62">
        <f t="shared" si="8"/>
        <v>0</v>
      </c>
    </row>
    <row r="532" spans="1:14" ht="12.75">
      <c r="A532" s="63">
        <v>531</v>
      </c>
      <c r="B532" s="65" t="s">
        <v>1032</v>
      </c>
      <c r="C532" s="65" t="s">
        <v>674</v>
      </c>
      <c r="D532" s="64">
        <v>51</v>
      </c>
      <c r="E532" s="64">
        <v>8</v>
      </c>
      <c r="F532" s="64">
        <v>0</v>
      </c>
      <c r="G532" s="64" t="s">
        <v>389</v>
      </c>
      <c r="H532" s="64">
        <v>13</v>
      </c>
      <c r="I532" s="64">
        <v>46</v>
      </c>
      <c r="J532" s="64">
        <v>0</v>
      </c>
      <c r="K532" s="64" t="s">
        <v>347</v>
      </c>
      <c r="L532" s="64">
        <v>1</v>
      </c>
      <c r="M532" s="64">
        <v>1</v>
      </c>
      <c r="N532" s="62">
        <f t="shared" si="8"/>
        <v>0</v>
      </c>
    </row>
    <row r="533" spans="1:14" ht="12.75">
      <c r="A533" s="63">
        <v>532</v>
      </c>
      <c r="B533" s="64" t="s">
        <v>1032</v>
      </c>
      <c r="C533" s="64" t="s">
        <v>674</v>
      </c>
      <c r="D533" s="64">
        <v>51</v>
      </c>
      <c r="E533" s="64">
        <v>3</v>
      </c>
      <c r="F533" s="64">
        <v>0</v>
      </c>
      <c r="G533" s="64" t="s">
        <v>389</v>
      </c>
      <c r="H533" s="64">
        <v>13</v>
      </c>
      <c r="I533" s="64">
        <v>45</v>
      </c>
      <c r="J533" s="64">
        <v>0</v>
      </c>
      <c r="K533" s="64" t="s">
        <v>347</v>
      </c>
      <c r="L533" s="64">
        <v>1</v>
      </c>
      <c r="M533" s="64">
        <v>1</v>
      </c>
      <c r="N533" s="62">
        <f t="shared" si="8"/>
        <v>0</v>
      </c>
    </row>
    <row r="534" spans="1:14" ht="12.75">
      <c r="A534" s="63">
        <v>533</v>
      </c>
      <c r="B534" s="65" t="s">
        <v>1033</v>
      </c>
      <c r="C534" s="65" t="s">
        <v>394</v>
      </c>
      <c r="D534" s="64">
        <v>49</v>
      </c>
      <c r="E534" s="64">
        <v>50</v>
      </c>
      <c r="F534" s="64">
        <v>0</v>
      </c>
      <c r="G534" s="64" t="s">
        <v>389</v>
      </c>
      <c r="H534" s="64">
        <v>92</v>
      </c>
      <c r="I534" s="64">
        <v>44</v>
      </c>
      <c r="J534" s="64">
        <v>0</v>
      </c>
      <c r="K534" s="64" t="s">
        <v>395</v>
      </c>
      <c r="L534" s="64">
        <v>-6</v>
      </c>
      <c r="M534" s="64">
        <v>1</v>
      </c>
      <c r="N534" s="62">
        <f t="shared" si="8"/>
        <v>0</v>
      </c>
    </row>
    <row r="535" spans="1:14" ht="12.75">
      <c r="A535" s="63">
        <v>534</v>
      </c>
      <c r="B535" s="64" t="s">
        <v>1034</v>
      </c>
      <c r="C535" s="64" t="s">
        <v>476</v>
      </c>
      <c r="D535" s="64">
        <v>41</v>
      </c>
      <c r="E535" s="64">
        <v>11</v>
      </c>
      <c r="F535" s="64">
        <v>0</v>
      </c>
      <c r="G535" s="64" t="s">
        <v>389</v>
      </c>
      <c r="H535" s="64">
        <v>78</v>
      </c>
      <c r="I535" s="64">
        <v>54</v>
      </c>
      <c r="J535" s="64">
        <v>0</v>
      </c>
      <c r="K535" s="64" t="s">
        <v>395</v>
      </c>
      <c r="L535" s="64">
        <v>-5</v>
      </c>
      <c r="M535" s="64">
        <v>1</v>
      </c>
      <c r="N535" s="62">
        <f t="shared" si="8"/>
        <v>0</v>
      </c>
    </row>
    <row r="536" spans="1:14" ht="12.75">
      <c r="A536" s="63">
        <v>535</v>
      </c>
      <c r="B536" s="64" t="s">
        <v>1035</v>
      </c>
      <c r="C536" s="64" t="s">
        <v>406</v>
      </c>
      <c r="D536" s="64">
        <v>25</v>
      </c>
      <c r="E536" s="64">
        <v>15</v>
      </c>
      <c r="F536" s="64">
        <v>0</v>
      </c>
      <c r="G536" s="64" t="s">
        <v>389</v>
      </c>
      <c r="H536" s="64">
        <v>55</v>
      </c>
      <c r="I536" s="64">
        <v>21</v>
      </c>
      <c r="J536" s="64">
        <v>0</v>
      </c>
      <c r="K536" s="64" t="s">
        <v>347</v>
      </c>
      <c r="L536" s="64">
        <v>4</v>
      </c>
      <c r="M536" s="64">
        <v>1</v>
      </c>
      <c r="N536" s="62">
        <f t="shared" si="8"/>
        <v>0</v>
      </c>
    </row>
    <row r="537" spans="1:14" ht="12.75">
      <c r="A537" s="63">
        <v>536</v>
      </c>
      <c r="B537" s="64" t="s">
        <v>1036</v>
      </c>
      <c r="C537" s="64" t="s">
        <v>422</v>
      </c>
      <c r="D537" s="64">
        <v>32</v>
      </c>
      <c r="E537" s="64">
        <v>13</v>
      </c>
      <c r="F537" s="64">
        <v>0</v>
      </c>
      <c r="G537" s="64" t="s">
        <v>423</v>
      </c>
      <c r="H537" s="64">
        <v>148</v>
      </c>
      <c r="I537" s="64">
        <v>35</v>
      </c>
      <c r="J537" s="64">
        <v>0</v>
      </c>
      <c r="K537" s="64" t="s">
        <v>347</v>
      </c>
      <c r="L537" s="64">
        <v>10</v>
      </c>
      <c r="M537" s="64">
        <v>1</v>
      </c>
      <c r="N537" s="62">
        <f t="shared" si="8"/>
        <v>0</v>
      </c>
    </row>
    <row r="538" spans="1:14" ht="12.75">
      <c r="A538" s="63">
        <v>537</v>
      </c>
      <c r="B538" s="65" t="s">
        <v>1037</v>
      </c>
      <c r="C538" s="65" t="s">
        <v>1038</v>
      </c>
      <c r="D538" s="64">
        <v>53</v>
      </c>
      <c r="E538" s="64">
        <v>26</v>
      </c>
      <c r="F538" s="64">
        <v>0</v>
      </c>
      <c r="G538" s="64" t="s">
        <v>389</v>
      </c>
      <c r="H538" s="64">
        <v>6</v>
      </c>
      <c r="I538" s="64">
        <v>15</v>
      </c>
      <c r="J538" s="64">
        <v>0</v>
      </c>
      <c r="K538" s="64" t="s">
        <v>395</v>
      </c>
      <c r="L538" s="64">
        <v>0</v>
      </c>
      <c r="M538" s="64">
        <v>1</v>
      </c>
      <c r="N538" s="62">
        <f t="shared" si="8"/>
        <v>0</v>
      </c>
    </row>
    <row r="539" spans="1:14" ht="12.75">
      <c r="A539" s="63">
        <v>538</v>
      </c>
      <c r="B539" s="64" t="s">
        <v>1037</v>
      </c>
      <c r="C539" s="64" t="s">
        <v>701</v>
      </c>
      <c r="D539" s="64">
        <v>37</v>
      </c>
      <c r="E539" s="64">
        <v>8</v>
      </c>
      <c r="F539" s="64">
        <v>0</v>
      </c>
      <c r="G539" s="64" t="s">
        <v>389</v>
      </c>
      <c r="H539" s="64">
        <v>80</v>
      </c>
      <c r="I539" s="64">
        <v>41</v>
      </c>
      <c r="J539" s="64">
        <v>0</v>
      </c>
      <c r="K539" s="64" t="s">
        <v>395</v>
      </c>
      <c r="L539" s="64">
        <v>-5</v>
      </c>
      <c r="M539" s="64">
        <v>1</v>
      </c>
      <c r="N539" s="62">
        <f t="shared" si="8"/>
        <v>0</v>
      </c>
    </row>
    <row r="540" spans="1:14" ht="12.75">
      <c r="A540" s="63">
        <v>539</v>
      </c>
      <c r="B540" s="64" t="s">
        <v>1039</v>
      </c>
      <c r="C540" s="64" t="s">
        <v>656</v>
      </c>
      <c r="D540" s="64">
        <v>42</v>
      </c>
      <c r="E540" s="64">
        <v>34</v>
      </c>
      <c r="F540" s="64">
        <v>0</v>
      </c>
      <c r="G540" s="64" t="s">
        <v>389</v>
      </c>
      <c r="H540" s="64">
        <v>18</v>
      </c>
      <c r="I540" s="64">
        <v>16</v>
      </c>
      <c r="J540" s="64">
        <v>0</v>
      </c>
      <c r="K540" s="64" t="s">
        <v>347</v>
      </c>
      <c r="L540" s="64">
        <v>1</v>
      </c>
      <c r="M540" s="64">
        <v>1</v>
      </c>
      <c r="N540" s="62">
        <f t="shared" si="8"/>
        <v>0</v>
      </c>
    </row>
    <row r="541" spans="1:14" ht="12.75">
      <c r="A541" s="63">
        <v>540</v>
      </c>
      <c r="B541" s="64" t="s">
        <v>1040</v>
      </c>
      <c r="C541" s="64" t="s">
        <v>801</v>
      </c>
      <c r="D541" s="64">
        <v>42</v>
      </c>
      <c r="E541" s="64">
        <v>25</v>
      </c>
      <c r="F541" s="64">
        <v>0</v>
      </c>
      <c r="G541" s="64" t="s">
        <v>389</v>
      </c>
      <c r="H541" s="64">
        <v>90</v>
      </c>
      <c r="I541" s="64">
        <v>43</v>
      </c>
      <c r="J541" s="64">
        <v>0</v>
      </c>
      <c r="K541" s="64" t="s">
        <v>395</v>
      </c>
      <c r="L541" s="64">
        <v>-6</v>
      </c>
      <c r="M541" s="64">
        <v>1</v>
      </c>
      <c r="N541" s="62">
        <f t="shared" si="8"/>
        <v>0</v>
      </c>
    </row>
    <row r="542" spans="1:14" ht="12.75">
      <c r="A542" s="63">
        <v>541</v>
      </c>
      <c r="B542" s="64" t="s">
        <v>1041</v>
      </c>
      <c r="C542" s="64" t="s">
        <v>703</v>
      </c>
      <c r="D542" s="64">
        <v>40</v>
      </c>
      <c r="E542" s="64">
        <v>12</v>
      </c>
      <c r="F542" s="64">
        <v>0</v>
      </c>
      <c r="G542" s="64" t="s">
        <v>389</v>
      </c>
      <c r="H542" s="64">
        <v>112</v>
      </c>
      <c r="I542" s="64">
        <v>56</v>
      </c>
      <c r="J542" s="64">
        <v>0</v>
      </c>
      <c r="K542" s="64" t="s">
        <v>395</v>
      </c>
      <c r="L542" s="64">
        <v>-7</v>
      </c>
      <c r="M542" s="64">
        <v>1</v>
      </c>
      <c r="N542" s="62">
        <f t="shared" si="8"/>
        <v>0</v>
      </c>
    </row>
    <row r="543" spans="1:14" ht="12.75">
      <c r="A543" s="63">
        <v>542</v>
      </c>
      <c r="B543" s="65" t="s">
        <v>1042</v>
      </c>
      <c r="C543" s="65" t="s">
        <v>674</v>
      </c>
      <c r="D543" s="64">
        <v>51</v>
      </c>
      <c r="E543" s="64">
        <v>25</v>
      </c>
      <c r="F543" s="64">
        <v>0</v>
      </c>
      <c r="G543" s="64" t="s">
        <v>389</v>
      </c>
      <c r="H543" s="64">
        <v>6</v>
      </c>
      <c r="I543" s="64">
        <v>45</v>
      </c>
      <c r="J543" s="64">
        <v>0</v>
      </c>
      <c r="K543" s="64" t="s">
        <v>347</v>
      </c>
      <c r="L543" s="64">
        <v>1</v>
      </c>
      <c r="M543" s="64">
        <v>1</v>
      </c>
      <c r="N543" s="62">
        <f t="shared" si="8"/>
        <v>0</v>
      </c>
    </row>
    <row r="544" spans="1:14" ht="12.75">
      <c r="A544" s="63">
        <v>543</v>
      </c>
      <c r="B544" s="65" t="s">
        <v>1043</v>
      </c>
      <c r="C544" s="65" t="s">
        <v>464</v>
      </c>
      <c r="D544" s="64">
        <v>46</v>
      </c>
      <c r="E544" s="64">
        <v>51</v>
      </c>
      <c r="F544" s="64">
        <v>0</v>
      </c>
      <c r="G544" s="64" t="s">
        <v>389</v>
      </c>
      <c r="H544" s="64">
        <v>92</v>
      </c>
      <c r="I544" s="64">
        <v>11</v>
      </c>
      <c r="J544" s="64">
        <v>0</v>
      </c>
      <c r="K544" s="64" t="s">
        <v>395</v>
      </c>
      <c r="L544" s="64">
        <v>-7</v>
      </c>
      <c r="M544" s="64">
        <v>1</v>
      </c>
      <c r="N544" s="62">
        <f t="shared" si="8"/>
        <v>0</v>
      </c>
    </row>
    <row r="545" spans="1:14" ht="12.75">
      <c r="A545" s="63">
        <v>544</v>
      </c>
      <c r="B545" s="64" t="s">
        <v>1044</v>
      </c>
      <c r="C545" s="64" t="s">
        <v>449</v>
      </c>
      <c r="D545" s="64">
        <v>1</v>
      </c>
      <c r="E545" s="64">
        <v>46</v>
      </c>
      <c r="F545" s="64">
        <v>0</v>
      </c>
      <c r="G545" s="64" t="s">
        <v>389</v>
      </c>
      <c r="H545" s="64">
        <v>101</v>
      </c>
      <c r="I545" s="64">
        <v>22</v>
      </c>
      <c r="J545" s="64">
        <v>0</v>
      </c>
      <c r="K545" s="64" t="s">
        <v>347</v>
      </c>
      <c r="L545" s="64">
        <v>7</v>
      </c>
      <c r="M545" s="64">
        <v>10</v>
      </c>
      <c r="N545" s="62" t="str">
        <f t="shared" si="8"/>
        <v>DUMAI</v>
      </c>
    </row>
    <row r="546" spans="1:14" ht="12.75">
      <c r="A546" s="63">
        <v>545</v>
      </c>
      <c r="B546" s="64" t="s">
        <v>1045</v>
      </c>
      <c r="C546" s="64" t="s">
        <v>491</v>
      </c>
      <c r="D546" s="64">
        <v>34</v>
      </c>
      <c r="E546" s="64">
        <v>28</v>
      </c>
      <c r="F546" s="64">
        <v>0</v>
      </c>
      <c r="G546" s="64" t="s">
        <v>389</v>
      </c>
      <c r="H546" s="64">
        <v>97</v>
      </c>
      <c r="I546" s="64">
        <v>58</v>
      </c>
      <c r="J546" s="64">
        <v>0</v>
      </c>
      <c r="K546" s="64" t="s">
        <v>395</v>
      </c>
      <c r="L546" s="64">
        <v>-6</v>
      </c>
      <c r="M546" s="64">
        <v>1</v>
      </c>
      <c r="N546" s="62">
        <f t="shared" si="8"/>
        <v>0</v>
      </c>
    </row>
    <row r="547" spans="1:14" ht="12.75">
      <c r="A547" s="63">
        <v>546</v>
      </c>
      <c r="B547" s="64" t="s">
        <v>1046</v>
      </c>
      <c r="C547" s="64" t="s">
        <v>412</v>
      </c>
      <c r="D547" s="64">
        <v>24</v>
      </c>
      <c r="E547" s="64">
        <v>8</v>
      </c>
      <c r="F547" s="64">
        <v>0</v>
      </c>
      <c r="G547" s="64" t="s">
        <v>389</v>
      </c>
      <c r="H547" s="64">
        <v>104</v>
      </c>
      <c r="I547" s="64">
        <v>32</v>
      </c>
      <c r="J547" s="64">
        <v>0</v>
      </c>
      <c r="K547" s="64" t="s">
        <v>395</v>
      </c>
      <c r="L547" s="64">
        <v>-6</v>
      </c>
      <c r="M547" s="64">
        <v>1</v>
      </c>
      <c r="N547" s="62">
        <f t="shared" si="8"/>
        <v>0</v>
      </c>
    </row>
    <row r="548" spans="1:14" ht="12.75">
      <c r="A548" s="63">
        <v>547</v>
      </c>
      <c r="B548" s="64" t="s">
        <v>1046</v>
      </c>
      <c r="C548" s="64" t="s">
        <v>455</v>
      </c>
      <c r="D548" s="64">
        <v>37</v>
      </c>
      <c r="E548" s="64">
        <v>9</v>
      </c>
      <c r="F548" s="64">
        <v>0</v>
      </c>
      <c r="G548" s="64" t="s">
        <v>389</v>
      </c>
      <c r="H548" s="64">
        <v>107</v>
      </c>
      <c r="I548" s="64">
        <v>45</v>
      </c>
      <c r="J548" s="64">
        <v>0</v>
      </c>
      <c r="K548" s="64" t="s">
        <v>395</v>
      </c>
      <c r="L548" s="64">
        <v>-7</v>
      </c>
      <c r="M548" s="64">
        <v>1</v>
      </c>
      <c r="N548" s="62">
        <f t="shared" si="8"/>
        <v>0</v>
      </c>
    </row>
    <row r="549" spans="1:14" ht="12.75">
      <c r="A549" s="63">
        <v>548</v>
      </c>
      <c r="B549" s="65" t="s">
        <v>1047</v>
      </c>
      <c r="C549" s="65" t="s">
        <v>710</v>
      </c>
      <c r="D549" s="64">
        <v>29</v>
      </c>
      <c r="E549" s="64">
        <v>58</v>
      </c>
      <c r="F549" s="64">
        <v>0</v>
      </c>
      <c r="G549" s="64" t="s">
        <v>423</v>
      </c>
      <c r="H549" s="64">
        <v>30</v>
      </c>
      <c r="I549" s="64">
        <v>57</v>
      </c>
      <c r="J549" s="64">
        <v>0</v>
      </c>
      <c r="K549" s="64" t="s">
        <v>347</v>
      </c>
      <c r="L549" s="64">
        <v>2</v>
      </c>
      <c r="M549" s="64">
        <v>1</v>
      </c>
      <c r="N549" s="62">
        <f t="shared" si="8"/>
        <v>0</v>
      </c>
    </row>
    <row r="550" spans="1:14" ht="12.75">
      <c r="A550" s="63">
        <v>549</v>
      </c>
      <c r="B550" s="64" t="s">
        <v>1048</v>
      </c>
      <c r="C550" s="64" t="s">
        <v>449</v>
      </c>
      <c r="D550" s="64">
        <v>7</v>
      </c>
      <c r="E550" s="64">
        <v>0</v>
      </c>
      <c r="F550" s="64">
        <v>0</v>
      </c>
      <c r="G550" s="64" t="s">
        <v>423</v>
      </c>
      <c r="H550" s="64">
        <v>113</v>
      </c>
      <c r="I550" s="64">
        <v>10</v>
      </c>
      <c r="J550" s="64">
        <v>0</v>
      </c>
      <c r="K550" s="64" t="s">
        <v>347</v>
      </c>
      <c r="L550" s="64">
        <v>7</v>
      </c>
      <c r="M550" s="64">
        <v>10</v>
      </c>
      <c r="N550" s="62" t="str">
        <f t="shared" si="8"/>
        <v>DURJAN</v>
      </c>
    </row>
    <row r="551" spans="1:14" ht="12.75">
      <c r="A551" s="63">
        <v>550</v>
      </c>
      <c r="B551" s="64" t="s">
        <v>1049</v>
      </c>
      <c r="C551" s="64" t="s">
        <v>674</v>
      </c>
      <c r="D551" s="64">
        <v>51</v>
      </c>
      <c r="E551" s="64">
        <v>17</v>
      </c>
      <c r="F551" s="64">
        <v>0</v>
      </c>
      <c r="G551" s="64" t="s">
        <v>389</v>
      </c>
      <c r="H551" s="64">
        <v>6</v>
      </c>
      <c r="I551" s="64">
        <v>45</v>
      </c>
      <c r="J551" s="64">
        <v>0</v>
      </c>
      <c r="K551" s="64" t="s">
        <v>347</v>
      </c>
      <c r="L551" s="64">
        <v>1</v>
      </c>
      <c r="M551" s="64">
        <v>1</v>
      </c>
      <c r="N551" s="62">
        <f t="shared" si="8"/>
        <v>0</v>
      </c>
    </row>
    <row r="552" spans="1:14" ht="12.75">
      <c r="A552" s="63">
        <v>551</v>
      </c>
      <c r="B552" s="65" t="s">
        <v>1050</v>
      </c>
      <c r="C552" s="65" t="s">
        <v>455</v>
      </c>
      <c r="D552" s="64">
        <v>39</v>
      </c>
      <c r="E552" s="64">
        <v>39</v>
      </c>
      <c r="F552" s="64">
        <v>0</v>
      </c>
      <c r="G552" s="64" t="s">
        <v>389</v>
      </c>
      <c r="H552" s="64">
        <v>106</v>
      </c>
      <c r="I552" s="64">
        <v>55</v>
      </c>
      <c r="J552" s="64">
        <v>0</v>
      </c>
      <c r="K552" s="64" t="s">
        <v>395</v>
      </c>
      <c r="L552" s="64">
        <v>-7</v>
      </c>
      <c r="M552" s="64">
        <v>1</v>
      </c>
      <c r="N552" s="62">
        <f t="shared" si="8"/>
        <v>0</v>
      </c>
    </row>
    <row r="553" spans="1:14" ht="12.75">
      <c r="A553" s="63">
        <v>552</v>
      </c>
      <c r="B553" s="65" t="s">
        <v>1051</v>
      </c>
      <c r="C553" s="65" t="s">
        <v>394</v>
      </c>
      <c r="D553" s="64">
        <v>47</v>
      </c>
      <c r="E553" s="64">
        <v>42</v>
      </c>
      <c r="F553" s="64">
        <v>0</v>
      </c>
      <c r="G553" s="64" t="s">
        <v>389</v>
      </c>
      <c r="H553" s="64">
        <v>79</v>
      </c>
      <c r="I553" s="64">
        <v>51</v>
      </c>
      <c r="J553" s="64">
        <v>0</v>
      </c>
      <c r="K553" s="64" t="s">
        <v>395</v>
      </c>
      <c r="L553" s="64">
        <v>-5</v>
      </c>
      <c r="M553" s="64">
        <v>1</v>
      </c>
      <c r="N553" s="62">
        <f t="shared" si="8"/>
        <v>0</v>
      </c>
    </row>
    <row r="554" spans="1:14" ht="12.75">
      <c r="A554" s="63">
        <v>553</v>
      </c>
      <c r="B554" s="64" t="s">
        <v>1052</v>
      </c>
      <c r="C554" s="64" t="s">
        <v>653</v>
      </c>
      <c r="D554" s="64">
        <v>52</v>
      </c>
      <c r="E554" s="64">
        <v>50</v>
      </c>
      <c r="F554" s="64">
        <v>0</v>
      </c>
      <c r="G554" s="64" t="s">
        <v>389</v>
      </c>
      <c r="H554" s="64">
        <v>1</v>
      </c>
      <c r="I554" s="64">
        <v>20</v>
      </c>
      <c r="J554" s="64">
        <v>0</v>
      </c>
      <c r="K554" s="64" t="s">
        <v>395</v>
      </c>
      <c r="L554" s="64">
        <v>0</v>
      </c>
      <c r="M554" s="64">
        <v>1</v>
      </c>
      <c r="N554" s="62">
        <f t="shared" si="8"/>
        <v>0</v>
      </c>
    </row>
    <row r="555" spans="1:14" ht="12.75">
      <c r="A555" s="63">
        <v>554</v>
      </c>
      <c r="B555" s="64" t="s">
        <v>1053</v>
      </c>
      <c r="C555" s="64" t="s">
        <v>516</v>
      </c>
      <c r="D555" s="64">
        <v>27</v>
      </c>
      <c r="E555" s="64">
        <v>10</v>
      </c>
      <c r="F555" s="64">
        <v>0</v>
      </c>
      <c r="G555" s="64" t="s">
        <v>423</v>
      </c>
      <c r="H555" s="64">
        <v>109</v>
      </c>
      <c r="I555" s="64">
        <v>26</v>
      </c>
      <c r="J555" s="64">
        <v>0</v>
      </c>
      <c r="K555" s="64" t="s">
        <v>395</v>
      </c>
      <c r="L555" s="64">
        <v>-4</v>
      </c>
      <c r="M555" s="64">
        <v>1</v>
      </c>
      <c r="N555" s="62">
        <f t="shared" si="8"/>
        <v>0</v>
      </c>
    </row>
    <row r="556" spans="1:14" ht="12.75">
      <c r="A556" s="63">
        <v>555</v>
      </c>
      <c r="B556" s="65" t="s">
        <v>1054</v>
      </c>
      <c r="C556" s="65" t="s">
        <v>523</v>
      </c>
      <c r="D556" s="64">
        <v>44</v>
      </c>
      <c r="E556" s="64">
        <v>52</v>
      </c>
      <c r="F556" s="64">
        <v>0</v>
      </c>
      <c r="G556" s="64" t="s">
        <v>389</v>
      </c>
      <c r="H556" s="64">
        <v>91</v>
      </c>
      <c r="I556" s="64">
        <v>29</v>
      </c>
      <c r="J556" s="64">
        <v>0</v>
      </c>
      <c r="K556" s="64" t="s">
        <v>395</v>
      </c>
      <c r="L556" s="64">
        <v>-6</v>
      </c>
      <c r="M556" s="64">
        <v>1</v>
      </c>
      <c r="N556" s="62">
        <f t="shared" si="8"/>
        <v>0</v>
      </c>
    </row>
    <row r="557" spans="1:14" ht="12.75">
      <c r="A557" s="63">
        <v>556</v>
      </c>
      <c r="B557" s="64" t="s">
        <v>1055</v>
      </c>
      <c r="C557" s="64" t="s">
        <v>653</v>
      </c>
      <c r="D557" s="64">
        <v>55</v>
      </c>
      <c r="E557" s="64">
        <v>57</v>
      </c>
      <c r="F557" s="64">
        <v>0</v>
      </c>
      <c r="G557" s="64" t="s">
        <v>389</v>
      </c>
      <c r="H557" s="64">
        <v>3</v>
      </c>
      <c r="I557" s="64">
        <v>21</v>
      </c>
      <c r="J557" s="64">
        <v>0</v>
      </c>
      <c r="K557" s="64" t="s">
        <v>395</v>
      </c>
      <c r="L557" s="64">
        <v>0</v>
      </c>
      <c r="M557" s="64">
        <v>1</v>
      </c>
      <c r="N557" s="62">
        <f t="shared" si="8"/>
        <v>0</v>
      </c>
    </row>
    <row r="558" spans="1:14" ht="12.75">
      <c r="A558" s="63">
        <v>557</v>
      </c>
      <c r="B558" s="64" t="s">
        <v>1056</v>
      </c>
      <c r="C558" s="64" t="s">
        <v>394</v>
      </c>
      <c r="D558" s="64">
        <v>53</v>
      </c>
      <c r="E558" s="64">
        <v>34</v>
      </c>
      <c r="F558" s="64">
        <v>0</v>
      </c>
      <c r="G558" s="64" t="s">
        <v>389</v>
      </c>
      <c r="H558" s="64">
        <v>113</v>
      </c>
      <c r="I558" s="64">
        <v>31</v>
      </c>
      <c r="J558" s="64">
        <v>0</v>
      </c>
      <c r="K558" s="64" t="s">
        <v>395</v>
      </c>
      <c r="L558" s="64">
        <v>-7</v>
      </c>
      <c r="M558" s="64">
        <v>1</v>
      </c>
      <c r="N558" s="62">
        <f t="shared" si="8"/>
        <v>0</v>
      </c>
    </row>
    <row r="559" spans="1:14" ht="12.75">
      <c r="A559" s="63">
        <v>558</v>
      </c>
      <c r="B559" s="64" t="s">
        <v>1057</v>
      </c>
      <c r="C559" s="64" t="s">
        <v>451</v>
      </c>
      <c r="D559" s="64">
        <v>34</v>
      </c>
      <c r="E559" s="64">
        <v>54</v>
      </c>
      <c r="F559" s="64">
        <v>0</v>
      </c>
      <c r="G559" s="64" t="s">
        <v>389</v>
      </c>
      <c r="H559" s="64">
        <v>117</v>
      </c>
      <c r="I559" s="64">
        <v>52</v>
      </c>
      <c r="J559" s="64">
        <v>0</v>
      </c>
      <c r="K559" s="64" t="s">
        <v>395</v>
      </c>
      <c r="L559" s="64">
        <v>-8</v>
      </c>
      <c r="M559" s="64">
        <v>1</v>
      </c>
      <c r="N559" s="62">
        <f t="shared" si="8"/>
        <v>0</v>
      </c>
    </row>
    <row r="560" spans="1:14" ht="12.75">
      <c r="A560" s="63">
        <v>559</v>
      </c>
      <c r="B560" s="64" t="s">
        <v>1058</v>
      </c>
      <c r="C560" s="64" t="s">
        <v>500</v>
      </c>
      <c r="D560" s="64">
        <v>51</v>
      </c>
      <c r="E560" s="64">
        <v>26</v>
      </c>
      <c r="F560" s="64">
        <v>0</v>
      </c>
      <c r="G560" s="64" t="s">
        <v>389</v>
      </c>
      <c r="H560" s="64">
        <v>5</v>
      </c>
      <c r="I560" s="64">
        <v>30</v>
      </c>
      <c r="J560" s="64">
        <v>0</v>
      </c>
      <c r="K560" s="64" t="s">
        <v>347</v>
      </c>
      <c r="L560" s="64">
        <v>1</v>
      </c>
      <c r="M560" s="64">
        <v>1</v>
      </c>
      <c r="N560" s="62">
        <f t="shared" si="8"/>
        <v>0</v>
      </c>
    </row>
    <row r="561" spans="1:14" ht="12.75">
      <c r="A561" s="63">
        <v>560</v>
      </c>
      <c r="B561" s="64" t="s">
        <v>1059</v>
      </c>
      <c r="C561" s="64" t="s">
        <v>451</v>
      </c>
      <c r="D561" s="64">
        <v>32</v>
      </c>
      <c r="E561" s="64">
        <v>50</v>
      </c>
      <c r="F561" s="64">
        <v>0</v>
      </c>
      <c r="G561" s="64" t="s">
        <v>389</v>
      </c>
      <c r="H561" s="64">
        <v>115</v>
      </c>
      <c r="I561" s="64">
        <v>40</v>
      </c>
      <c r="J561" s="64">
        <v>0</v>
      </c>
      <c r="K561" s="64" t="s">
        <v>395</v>
      </c>
      <c r="L561" s="64">
        <v>-8</v>
      </c>
      <c r="M561" s="64">
        <v>1</v>
      </c>
      <c r="N561" s="62">
        <f t="shared" si="8"/>
        <v>0</v>
      </c>
    </row>
    <row r="562" spans="1:14" ht="12.75">
      <c r="A562" s="63">
        <v>561</v>
      </c>
      <c r="B562" s="64" t="s">
        <v>1060</v>
      </c>
      <c r="C562" s="64" t="s">
        <v>1061</v>
      </c>
      <c r="D562" s="64">
        <v>13</v>
      </c>
      <c r="E562" s="64">
        <v>10</v>
      </c>
      <c r="F562" s="64">
        <v>0</v>
      </c>
      <c r="G562" s="64" t="s">
        <v>389</v>
      </c>
      <c r="H562" s="64">
        <v>30</v>
      </c>
      <c r="I562" s="64">
        <v>14</v>
      </c>
      <c r="J562" s="64">
        <v>0</v>
      </c>
      <c r="K562" s="64" t="s">
        <v>347</v>
      </c>
      <c r="L562" s="64">
        <v>2</v>
      </c>
      <c r="M562" s="64">
        <v>1</v>
      </c>
      <c r="N562" s="62">
        <f t="shared" si="8"/>
        <v>0</v>
      </c>
    </row>
    <row r="563" spans="1:14" ht="12.75">
      <c r="A563" s="63">
        <v>562</v>
      </c>
      <c r="B563" s="64" t="s">
        <v>1062</v>
      </c>
      <c r="C563" s="64" t="s">
        <v>403</v>
      </c>
      <c r="D563" s="64">
        <v>31</v>
      </c>
      <c r="E563" s="64">
        <v>48</v>
      </c>
      <c r="F563" s="64">
        <v>0</v>
      </c>
      <c r="G563" s="64" t="s">
        <v>389</v>
      </c>
      <c r="H563" s="64">
        <v>106</v>
      </c>
      <c r="I563" s="64">
        <v>23</v>
      </c>
      <c r="J563" s="64">
        <v>0</v>
      </c>
      <c r="K563" s="64" t="s">
        <v>395</v>
      </c>
      <c r="L563" s="64">
        <v>-6</v>
      </c>
      <c r="M563" s="64">
        <v>1</v>
      </c>
      <c r="N563" s="62">
        <f t="shared" si="8"/>
        <v>0</v>
      </c>
    </row>
    <row r="564" spans="1:14" ht="12.75">
      <c r="A564" s="63">
        <v>563</v>
      </c>
      <c r="B564" s="64" t="s">
        <v>1063</v>
      </c>
      <c r="C564" s="64" t="s">
        <v>451</v>
      </c>
      <c r="D564" s="64">
        <v>33</v>
      </c>
      <c r="E564" s="64">
        <v>40</v>
      </c>
      <c r="F564" s="64">
        <v>0</v>
      </c>
      <c r="G564" s="64" t="s">
        <v>389</v>
      </c>
      <c r="H564" s="64">
        <v>117</v>
      </c>
      <c r="I564" s="64">
        <v>43</v>
      </c>
      <c r="J564" s="64">
        <v>0</v>
      </c>
      <c r="K564" s="64" t="s">
        <v>395</v>
      </c>
      <c r="L564" s="64">
        <v>-8</v>
      </c>
      <c r="M564" s="64">
        <v>1</v>
      </c>
      <c r="N564" s="62">
        <f t="shared" si="8"/>
        <v>0</v>
      </c>
    </row>
    <row r="565" spans="1:14" ht="12.75">
      <c r="A565" s="63">
        <v>564</v>
      </c>
      <c r="B565" s="64" t="s">
        <v>1064</v>
      </c>
      <c r="C565" s="64" t="s">
        <v>539</v>
      </c>
      <c r="D565" s="64">
        <v>36</v>
      </c>
      <c r="E565" s="64">
        <v>16</v>
      </c>
      <c r="F565" s="64">
        <v>0</v>
      </c>
      <c r="G565" s="64" t="s">
        <v>389</v>
      </c>
      <c r="H565" s="64">
        <v>76</v>
      </c>
      <c r="I565" s="64">
        <v>10</v>
      </c>
      <c r="J565" s="64">
        <v>0</v>
      </c>
      <c r="K565" s="64" t="s">
        <v>395</v>
      </c>
      <c r="L565" s="64">
        <v>-5</v>
      </c>
      <c r="M565" s="64">
        <v>1</v>
      </c>
      <c r="N565" s="62">
        <f t="shared" si="8"/>
        <v>0</v>
      </c>
    </row>
    <row r="566" spans="1:14" ht="12.75">
      <c r="A566" s="63">
        <v>565</v>
      </c>
      <c r="B566" s="64" t="s">
        <v>1065</v>
      </c>
      <c r="C566" s="64" t="s">
        <v>641</v>
      </c>
      <c r="D566" s="64">
        <v>38</v>
      </c>
      <c r="E566" s="64">
        <v>53</v>
      </c>
      <c r="F566" s="64">
        <v>0</v>
      </c>
      <c r="G566" s="64" t="s">
        <v>389</v>
      </c>
      <c r="H566" s="64">
        <v>79</v>
      </c>
      <c r="I566" s="64">
        <v>51</v>
      </c>
      <c r="J566" s="64">
        <v>0</v>
      </c>
      <c r="K566" s="64" t="s">
        <v>395</v>
      </c>
      <c r="L566" s="64">
        <v>-5</v>
      </c>
      <c r="M566" s="64">
        <v>1</v>
      </c>
      <c r="N566" s="62">
        <f t="shared" si="8"/>
        <v>0</v>
      </c>
    </row>
    <row r="567" spans="1:14" ht="12.75">
      <c r="A567" s="63">
        <v>566</v>
      </c>
      <c r="B567" s="65" t="s">
        <v>1066</v>
      </c>
      <c r="C567" s="65" t="s">
        <v>1067</v>
      </c>
      <c r="D567" s="64">
        <v>40</v>
      </c>
      <c r="E567" s="64">
        <v>49</v>
      </c>
      <c r="F567" s="64">
        <v>0</v>
      </c>
      <c r="G567" s="64" t="s">
        <v>389</v>
      </c>
      <c r="H567" s="64">
        <v>115</v>
      </c>
      <c r="I567" s="64">
        <v>47</v>
      </c>
      <c r="J567" s="64">
        <v>0</v>
      </c>
      <c r="K567" s="64" t="s">
        <v>395</v>
      </c>
      <c r="L567" s="64">
        <v>-8</v>
      </c>
      <c r="M567" s="64">
        <v>1</v>
      </c>
      <c r="N567" s="62">
        <f t="shared" si="8"/>
        <v>0</v>
      </c>
    </row>
    <row r="568" spans="1:14" ht="12.75">
      <c r="A568" s="63">
        <v>567</v>
      </c>
      <c r="B568" s="64" t="s">
        <v>1068</v>
      </c>
      <c r="C568" s="64" t="s">
        <v>660</v>
      </c>
      <c r="D568" s="64">
        <v>47</v>
      </c>
      <c r="E568" s="64">
        <v>2</v>
      </c>
      <c r="F568" s="64">
        <v>0</v>
      </c>
      <c r="G568" s="64" t="s">
        <v>389</v>
      </c>
      <c r="H568" s="64">
        <v>120</v>
      </c>
      <c r="I568" s="64">
        <v>32</v>
      </c>
      <c r="J568" s="64">
        <v>0</v>
      </c>
      <c r="K568" s="64" t="s">
        <v>395</v>
      </c>
      <c r="L568" s="64">
        <v>-8</v>
      </c>
      <c r="M568" s="64">
        <v>1</v>
      </c>
      <c r="N568" s="62">
        <f t="shared" si="8"/>
        <v>0</v>
      </c>
    </row>
    <row r="569" spans="1:14" ht="12.75">
      <c r="A569" s="63">
        <v>568</v>
      </c>
      <c r="B569" s="64" t="s">
        <v>1069</v>
      </c>
      <c r="C569" s="64" t="s">
        <v>458</v>
      </c>
      <c r="D569" s="64">
        <v>42</v>
      </c>
      <c r="E569" s="64">
        <v>10</v>
      </c>
      <c r="F569" s="64">
        <v>0</v>
      </c>
      <c r="G569" s="64" t="s">
        <v>389</v>
      </c>
      <c r="H569" s="64">
        <v>76</v>
      </c>
      <c r="I569" s="64">
        <v>54</v>
      </c>
      <c r="J569" s="64">
        <v>0</v>
      </c>
      <c r="K569" s="64" t="s">
        <v>395</v>
      </c>
      <c r="L569" s="64">
        <v>-5</v>
      </c>
      <c r="M569" s="64">
        <v>1</v>
      </c>
      <c r="N569" s="62">
        <f t="shared" si="8"/>
        <v>0</v>
      </c>
    </row>
    <row r="570" spans="1:14" ht="12.75">
      <c r="A570" s="63">
        <v>569</v>
      </c>
      <c r="B570" s="64" t="s">
        <v>1070</v>
      </c>
      <c r="C570" s="64" t="s">
        <v>1067</v>
      </c>
      <c r="D570" s="64">
        <v>39</v>
      </c>
      <c r="E570" s="64">
        <v>18</v>
      </c>
      <c r="F570" s="64">
        <v>0</v>
      </c>
      <c r="G570" s="64" t="s">
        <v>389</v>
      </c>
      <c r="H570" s="64">
        <v>114</v>
      </c>
      <c r="I570" s="64">
        <v>51</v>
      </c>
      <c r="J570" s="64">
        <v>0</v>
      </c>
      <c r="K570" s="64" t="s">
        <v>395</v>
      </c>
      <c r="L570" s="64">
        <v>-8</v>
      </c>
      <c r="M570" s="64">
        <v>1</v>
      </c>
      <c r="N570" s="62">
        <f t="shared" si="8"/>
        <v>0</v>
      </c>
    </row>
    <row r="571" spans="1:14" ht="12.75">
      <c r="A571" s="63">
        <v>570</v>
      </c>
      <c r="B571" s="64" t="s">
        <v>1071</v>
      </c>
      <c r="C571" s="64" t="s">
        <v>921</v>
      </c>
      <c r="D571" s="64">
        <v>38</v>
      </c>
      <c r="E571" s="64">
        <v>20</v>
      </c>
      <c r="F571" s="64">
        <v>0</v>
      </c>
      <c r="G571" s="64" t="s">
        <v>389</v>
      </c>
      <c r="H571" s="64">
        <v>96</v>
      </c>
      <c r="I571" s="64">
        <v>11</v>
      </c>
      <c r="J571" s="64">
        <v>0</v>
      </c>
      <c r="K571" s="64" t="s">
        <v>395</v>
      </c>
      <c r="L571" s="64">
        <v>-6</v>
      </c>
      <c r="M571" s="64">
        <v>1</v>
      </c>
      <c r="N571" s="62">
        <f t="shared" si="8"/>
        <v>0</v>
      </c>
    </row>
    <row r="572" spans="1:14" ht="12.75">
      <c r="A572" s="63">
        <v>571</v>
      </c>
      <c r="B572" s="64" t="s">
        <v>1072</v>
      </c>
      <c r="C572" s="64" t="s">
        <v>449</v>
      </c>
      <c r="D572" s="64">
        <v>8</v>
      </c>
      <c r="E572" s="64">
        <v>50</v>
      </c>
      <c r="F572" s="64">
        <v>0</v>
      </c>
      <c r="G572" s="64" t="s">
        <v>423</v>
      </c>
      <c r="H572" s="64">
        <v>121</v>
      </c>
      <c r="I572" s="64">
        <v>40</v>
      </c>
      <c r="J572" s="64">
        <v>0</v>
      </c>
      <c r="K572" s="64" t="s">
        <v>347</v>
      </c>
      <c r="L572" s="64">
        <v>8</v>
      </c>
      <c r="M572" s="64">
        <v>10</v>
      </c>
      <c r="N572" s="62" t="str">
        <f t="shared" si="8"/>
        <v>ENDEH</v>
      </c>
    </row>
    <row r="573" spans="1:14" ht="12.75">
      <c r="A573" s="63">
        <v>572</v>
      </c>
      <c r="B573" s="64" t="s">
        <v>1073</v>
      </c>
      <c r="C573" s="64" t="s">
        <v>491</v>
      </c>
      <c r="D573" s="64">
        <v>36</v>
      </c>
      <c r="E573" s="64">
        <v>20</v>
      </c>
      <c r="F573" s="64">
        <v>0</v>
      </c>
      <c r="G573" s="64" t="s">
        <v>389</v>
      </c>
      <c r="H573" s="64">
        <v>97</v>
      </c>
      <c r="I573" s="64">
        <v>55</v>
      </c>
      <c r="J573" s="64">
        <v>0</v>
      </c>
      <c r="K573" s="64" t="s">
        <v>395</v>
      </c>
      <c r="L573" s="64">
        <v>-6</v>
      </c>
      <c r="M573" s="64">
        <v>1</v>
      </c>
      <c r="N573" s="62">
        <f t="shared" si="8"/>
        <v>0</v>
      </c>
    </row>
    <row r="574" spans="1:14" ht="12.75">
      <c r="A574" s="63">
        <v>573</v>
      </c>
      <c r="B574" s="64" t="s">
        <v>1074</v>
      </c>
      <c r="C574" s="64" t="s">
        <v>449</v>
      </c>
      <c r="D574" s="64">
        <v>3</v>
      </c>
      <c r="E574" s="64">
        <v>35</v>
      </c>
      <c r="F574" s="64">
        <v>0</v>
      </c>
      <c r="G574" s="64" t="s">
        <v>423</v>
      </c>
      <c r="H574" s="64">
        <v>119</v>
      </c>
      <c r="I574" s="64">
        <v>47</v>
      </c>
      <c r="J574" s="64">
        <v>0</v>
      </c>
      <c r="K574" s="64" t="s">
        <v>347</v>
      </c>
      <c r="L574" s="64">
        <v>8</v>
      </c>
      <c r="M574" s="64">
        <v>10</v>
      </c>
      <c r="N574" s="62" t="str">
        <f t="shared" si="8"/>
        <v>ENREKANG</v>
      </c>
    </row>
    <row r="575" spans="1:14" ht="12.75">
      <c r="A575" s="63">
        <v>574</v>
      </c>
      <c r="B575" s="64" t="s">
        <v>1075</v>
      </c>
      <c r="C575" s="64" t="s">
        <v>500</v>
      </c>
      <c r="D575" s="64">
        <v>52</v>
      </c>
      <c r="E575" s="64">
        <v>13</v>
      </c>
      <c r="F575" s="64">
        <v>0</v>
      </c>
      <c r="G575" s="64" t="s">
        <v>389</v>
      </c>
      <c r="H575" s="64">
        <v>6</v>
      </c>
      <c r="I575" s="64">
        <v>55</v>
      </c>
      <c r="J575" s="64">
        <v>0</v>
      </c>
      <c r="K575" s="64" t="s">
        <v>347</v>
      </c>
      <c r="L575" s="64">
        <v>1</v>
      </c>
      <c r="M575" s="64">
        <v>1</v>
      </c>
      <c r="N575" s="62">
        <f t="shared" si="8"/>
        <v>0</v>
      </c>
    </row>
    <row r="576" spans="1:14" ht="12.75">
      <c r="A576" s="63">
        <v>575</v>
      </c>
      <c r="B576" s="64" t="s">
        <v>1076</v>
      </c>
      <c r="C576" s="64" t="s">
        <v>1077</v>
      </c>
      <c r="D576" s="64">
        <v>0</v>
      </c>
      <c r="E576" s="64">
        <v>3</v>
      </c>
      <c r="F576" s="64">
        <v>0</v>
      </c>
      <c r="G576" s="64" t="s">
        <v>389</v>
      </c>
      <c r="H576" s="64">
        <v>32</v>
      </c>
      <c r="I576" s="64">
        <v>26</v>
      </c>
      <c r="J576" s="64">
        <v>0</v>
      </c>
      <c r="K576" s="64" t="s">
        <v>347</v>
      </c>
      <c r="L576" s="64">
        <v>3</v>
      </c>
      <c r="M576" s="64">
        <v>1</v>
      </c>
      <c r="N576" s="62">
        <f t="shared" si="8"/>
        <v>0</v>
      </c>
    </row>
    <row r="577" spans="1:14" ht="12.75">
      <c r="A577" s="63">
        <v>576</v>
      </c>
      <c r="B577" s="64" t="s">
        <v>1078</v>
      </c>
      <c r="C577" s="64" t="s">
        <v>410</v>
      </c>
      <c r="D577" s="64">
        <v>6</v>
      </c>
      <c r="E577" s="64">
        <v>29</v>
      </c>
      <c r="F577" s="64">
        <v>0</v>
      </c>
      <c r="G577" s="64" t="s">
        <v>389</v>
      </c>
      <c r="H577" s="64">
        <v>7</v>
      </c>
      <c r="I577" s="64">
        <v>34</v>
      </c>
      <c r="J577" s="64">
        <v>0</v>
      </c>
      <c r="K577" s="64" t="s">
        <v>347</v>
      </c>
      <c r="L577" s="64">
        <v>1</v>
      </c>
      <c r="M577" s="64">
        <v>1</v>
      </c>
      <c r="N577" s="62">
        <f t="shared" si="8"/>
        <v>0</v>
      </c>
    </row>
    <row r="578" spans="1:14" ht="12.75">
      <c r="A578" s="63">
        <v>577</v>
      </c>
      <c r="B578" s="64" t="s">
        <v>1079</v>
      </c>
      <c r="C578" s="64" t="s">
        <v>429</v>
      </c>
      <c r="D578" s="64">
        <v>48</v>
      </c>
      <c r="E578" s="64">
        <v>20</v>
      </c>
      <c r="F578" s="64">
        <v>0</v>
      </c>
      <c r="G578" s="64" t="s">
        <v>389</v>
      </c>
      <c r="H578" s="64">
        <v>6</v>
      </c>
      <c r="I578" s="64">
        <v>4</v>
      </c>
      <c r="J578" s="64">
        <v>0</v>
      </c>
      <c r="K578" s="64" t="s">
        <v>347</v>
      </c>
      <c r="L578" s="64">
        <v>1</v>
      </c>
      <c r="M578" s="64">
        <v>1</v>
      </c>
      <c r="N578" s="62">
        <f t="shared" si="8"/>
        <v>0</v>
      </c>
    </row>
    <row r="579" spans="1:14" ht="12.75">
      <c r="A579" s="63">
        <v>578</v>
      </c>
      <c r="B579" s="64" t="s">
        <v>1080</v>
      </c>
      <c r="C579" s="64" t="s">
        <v>503</v>
      </c>
      <c r="D579" s="64">
        <v>36</v>
      </c>
      <c r="E579" s="64">
        <v>12</v>
      </c>
      <c r="F579" s="64">
        <v>0</v>
      </c>
      <c r="G579" s="64" t="s">
        <v>389</v>
      </c>
      <c r="H579" s="64">
        <v>44</v>
      </c>
      <c r="I579" s="64">
        <v>1</v>
      </c>
      <c r="J579" s="64">
        <v>0</v>
      </c>
      <c r="K579" s="64" t="s">
        <v>347</v>
      </c>
      <c r="L579" s="64">
        <v>3</v>
      </c>
      <c r="M579" s="64">
        <v>1</v>
      </c>
      <c r="N579" s="62">
        <f aca="true" t="shared" si="9" ref="N579:N642">+IF(C579=$N$1,B579,)</f>
        <v>0</v>
      </c>
    </row>
    <row r="580" spans="1:14" ht="12.75">
      <c r="A580" s="63">
        <v>579</v>
      </c>
      <c r="B580" s="64" t="s">
        <v>1081</v>
      </c>
      <c r="C580" s="64" t="s">
        <v>1082</v>
      </c>
      <c r="D580" s="64">
        <v>35</v>
      </c>
      <c r="E580" s="64">
        <v>10</v>
      </c>
      <c r="F580" s="64">
        <v>0</v>
      </c>
      <c r="G580" s="64" t="s">
        <v>389</v>
      </c>
      <c r="H580" s="64">
        <v>33</v>
      </c>
      <c r="I580" s="64">
        <v>29</v>
      </c>
      <c r="J580" s="64">
        <v>0</v>
      </c>
      <c r="K580" s="64" t="s">
        <v>347</v>
      </c>
      <c r="L580" s="64">
        <v>2</v>
      </c>
      <c r="M580" s="64">
        <v>1</v>
      </c>
      <c r="N580" s="62">
        <f t="shared" si="9"/>
        <v>0</v>
      </c>
    </row>
    <row r="581" spans="1:14" ht="12.75">
      <c r="A581" s="63">
        <v>580</v>
      </c>
      <c r="B581" s="65" t="s">
        <v>1083</v>
      </c>
      <c r="C581" s="65" t="s">
        <v>674</v>
      </c>
      <c r="D581" s="64">
        <v>50</v>
      </c>
      <c r="E581" s="64">
        <v>59</v>
      </c>
      <c r="F581" s="64">
        <v>0</v>
      </c>
      <c r="G581" s="64" t="s">
        <v>389</v>
      </c>
      <c r="H581" s="64">
        <v>10</v>
      </c>
      <c r="I581" s="64">
        <v>58</v>
      </c>
      <c r="J581" s="64">
        <v>0</v>
      </c>
      <c r="K581" s="64" t="s">
        <v>347</v>
      </c>
      <c r="L581" s="64">
        <v>1</v>
      </c>
      <c r="M581" s="64">
        <v>1</v>
      </c>
      <c r="N581" s="62">
        <f t="shared" si="9"/>
        <v>0</v>
      </c>
    </row>
    <row r="582" spans="1:14" ht="12.75">
      <c r="A582" s="63">
        <v>581</v>
      </c>
      <c r="B582" s="65" t="s">
        <v>1084</v>
      </c>
      <c r="C582" s="65" t="s">
        <v>476</v>
      </c>
      <c r="D582" s="64">
        <v>42</v>
      </c>
      <c r="E582" s="64">
        <v>5</v>
      </c>
      <c r="F582" s="64">
        <v>0</v>
      </c>
      <c r="G582" s="64" t="s">
        <v>389</v>
      </c>
      <c r="H582" s="64">
        <v>80</v>
      </c>
      <c r="I582" s="64">
        <v>11</v>
      </c>
      <c r="J582" s="64">
        <v>0</v>
      </c>
      <c r="K582" s="64" t="s">
        <v>395</v>
      </c>
      <c r="L582" s="64">
        <v>-5</v>
      </c>
      <c r="M582" s="64">
        <v>1</v>
      </c>
      <c r="N582" s="62">
        <f t="shared" si="9"/>
        <v>0</v>
      </c>
    </row>
    <row r="583" spans="1:14" ht="12.75">
      <c r="A583" s="63">
        <v>582</v>
      </c>
      <c r="B583" s="64" t="s">
        <v>1085</v>
      </c>
      <c r="C583" s="64" t="s">
        <v>418</v>
      </c>
      <c r="D583" s="64">
        <v>39</v>
      </c>
      <c r="E583" s="64">
        <v>57</v>
      </c>
      <c r="F583" s="64">
        <v>0</v>
      </c>
      <c r="G583" s="64" t="s">
        <v>389</v>
      </c>
      <c r="H583" s="64">
        <v>41</v>
      </c>
      <c r="I583" s="64">
        <v>10</v>
      </c>
      <c r="J583" s="64">
        <v>0</v>
      </c>
      <c r="K583" s="64" t="s">
        <v>347</v>
      </c>
      <c r="L583" s="64">
        <v>3</v>
      </c>
      <c r="M583" s="64">
        <v>1</v>
      </c>
      <c r="N583" s="62">
        <f t="shared" si="9"/>
        <v>0</v>
      </c>
    </row>
    <row r="584" spans="1:14" ht="12.75">
      <c r="A584" s="63">
        <v>583</v>
      </c>
      <c r="B584" s="64" t="s">
        <v>1086</v>
      </c>
      <c r="C584" s="64" t="s">
        <v>388</v>
      </c>
      <c r="D584" s="64">
        <v>55</v>
      </c>
      <c r="E584" s="64">
        <v>32</v>
      </c>
      <c r="F584" s="64">
        <v>0</v>
      </c>
      <c r="G584" s="64" t="s">
        <v>389</v>
      </c>
      <c r="H584" s="64">
        <v>8</v>
      </c>
      <c r="I584" s="64">
        <v>33</v>
      </c>
      <c r="J584" s="64">
        <v>0</v>
      </c>
      <c r="K584" s="64" t="s">
        <v>347</v>
      </c>
      <c r="L584" s="64">
        <v>1</v>
      </c>
      <c r="M584" s="64">
        <v>1</v>
      </c>
      <c r="N584" s="62">
        <f t="shared" si="9"/>
        <v>0</v>
      </c>
    </row>
    <row r="585" spans="1:14" ht="12.75">
      <c r="A585" s="63">
        <v>584</v>
      </c>
      <c r="B585" s="65" t="s">
        <v>1087</v>
      </c>
      <c r="C585" s="65" t="s">
        <v>480</v>
      </c>
      <c r="D585" s="64">
        <v>45</v>
      </c>
      <c r="E585" s="64">
        <v>43</v>
      </c>
      <c r="F585" s="64">
        <v>0</v>
      </c>
      <c r="G585" s="64" t="s">
        <v>389</v>
      </c>
      <c r="H585" s="64">
        <v>87</v>
      </c>
      <c r="I585" s="64">
        <v>5</v>
      </c>
      <c r="J585" s="64">
        <v>0</v>
      </c>
      <c r="K585" s="64" t="s">
        <v>395</v>
      </c>
      <c r="L585" s="64">
        <v>-5</v>
      </c>
      <c r="M585" s="64">
        <v>1</v>
      </c>
      <c r="N585" s="62">
        <f t="shared" si="9"/>
        <v>0</v>
      </c>
    </row>
    <row r="586" spans="1:14" ht="12.75">
      <c r="A586" s="63">
        <v>585</v>
      </c>
      <c r="B586" s="65" t="s">
        <v>1088</v>
      </c>
      <c r="C586" s="65" t="s">
        <v>1089</v>
      </c>
      <c r="D586" s="64">
        <v>0</v>
      </c>
      <c r="E586" s="64">
        <v>58</v>
      </c>
      <c r="F586" s="64">
        <v>0</v>
      </c>
      <c r="G586" s="64" t="s">
        <v>389</v>
      </c>
      <c r="H586" s="64">
        <v>79</v>
      </c>
      <c r="I586" s="64">
        <v>38</v>
      </c>
      <c r="J586" s="64">
        <v>0</v>
      </c>
      <c r="K586" s="64" t="s">
        <v>395</v>
      </c>
      <c r="L586" s="64">
        <v>-5</v>
      </c>
      <c r="M586" s="64">
        <v>1</v>
      </c>
      <c r="N586" s="62">
        <f t="shared" si="9"/>
        <v>0</v>
      </c>
    </row>
    <row r="587" spans="1:14" ht="12.75">
      <c r="A587" s="63">
        <v>586</v>
      </c>
      <c r="B587" s="64" t="s">
        <v>1090</v>
      </c>
      <c r="C587" s="64" t="s">
        <v>674</v>
      </c>
      <c r="D587" s="64">
        <v>52</v>
      </c>
      <c r="E587" s="64">
        <v>43</v>
      </c>
      <c r="F587" s="64">
        <v>0</v>
      </c>
      <c r="G587" s="64" t="s">
        <v>389</v>
      </c>
      <c r="H587" s="64">
        <v>7</v>
      </c>
      <c r="I587" s="64">
        <v>56</v>
      </c>
      <c r="J587" s="64">
        <v>0</v>
      </c>
      <c r="K587" s="64" t="s">
        <v>347</v>
      </c>
      <c r="L587" s="64">
        <v>1</v>
      </c>
      <c r="M587" s="64">
        <v>1</v>
      </c>
      <c r="N587" s="62">
        <f t="shared" si="9"/>
        <v>0</v>
      </c>
    </row>
    <row r="588" spans="1:14" ht="12.75">
      <c r="A588" s="63">
        <v>587</v>
      </c>
      <c r="B588" s="65" t="s">
        <v>1091</v>
      </c>
      <c r="C588" s="65" t="s">
        <v>544</v>
      </c>
      <c r="D588" s="64">
        <v>44</v>
      </c>
      <c r="E588" s="64">
        <v>7</v>
      </c>
      <c r="F588" s="64">
        <v>0</v>
      </c>
      <c r="G588" s="64" t="s">
        <v>389</v>
      </c>
      <c r="H588" s="64">
        <v>123</v>
      </c>
      <c r="I588" s="64">
        <v>13</v>
      </c>
      <c r="J588" s="64">
        <v>0</v>
      </c>
      <c r="K588" s="64" t="s">
        <v>395</v>
      </c>
      <c r="L588" s="64">
        <v>-8</v>
      </c>
      <c r="M588" s="64">
        <v>1</v>
      </c>
      <c r="N588" s="62">
        <f t="shared" si="9"/>
        <v>0</v>
      </c>
    </row>
    <row r="589" spans="1:14" ht="12.75">
      <c r="A589" s="63">
        <v>588</v>
      </c>
      <c r="B589" s="64" t="s">
        <v>1092</v>
      </c>
      <c r="C589" s="64" t="s">
        <v>787</v>
      </c>
      <c r="D589" s="64">
        <v>41</v>
      </c>
      <c r="E589" s="64">
        <v>21</v>
      </c>
      <c r="F589" s="64">
        <v>0</v>
      </c>
      <c r="G589" s="64" t="s">
        <v>389</v>
      </c>
      <c r="H589" s="64">
        <v>111</v>
      </c>
      <c r="I589" s="64">
        <v>0</v>
      </c>
      <c r="J589" s="64">
        <v>0</v>
      </c>
      <c r="K589" s="64" t="s">
        <v>395</v>
      </c>
      <c r="L589" s="64">
        <v>-7</v>
      </c>
      <c r="M589" s="64">
        <v>1</v>
      </c>
      <c r="N589" s="62">
        <f t="shared" si="9"/>
        <v>0</v>
      </c>
    </row>
    <row r="590" spans="1:14" ht="12.75">
      <c r="A590" s="63">
        <v>589</v>
      </c>
      <c r="B590" s="65" t="s">
        <v>1093</v>
      </c>
      <c r="C590" s="65" t="s">
        <v>507</v>
      </c>
      <c r="D590" s="64">
        <v>38</v>
      </c>
      <c r="E590" s="64">
        <v>2</v>
      </c>
      <c r="F590" s="64">
        <v>0</v>
      </c>
      <c r="G590" s="64" t="s">
        <v>389</v>
      </c>
      <c r="H590" s="64">
        <v>87</v>
      </c>
      <c r="I590" s="64">
        <v>32</v>
      </c>
      <c r="J590" s="64">
        <v>0</v>
      </c>
      <c r="K590" s="64" t="s">
        <v>395</v>
      </c>
      <c r="L590" s="64">
        <v>-5</v>
      </c>
      <c r="M590" s="64">
        <v>1</v>
      </c>
      <c r="N590" s="62">
        <f t="shared" si="9"/>
        <v>0</v>
      </c>
    </row>
    <row r="591" spans="1:14" ht="12.75">
      <c r="A591" s="63">
        <v>590</v>
      </c>
      <c r="B591" s="64" t="s">
        <v>1094</v>
      </c>
      <c r="C591" s="64" t="s">
        <v>464</v>
      </c>
      <c r="D591" s="64">
        <v>47</v>
      </c>
      <c r="E591" s="64">
        <v>26</v>
      </c>
      <c r="F591" s="64">
        <v>0</v>
      </c>
      <c r="G591" s="64" t="s">
        <v>389</v>
      </c>
      <c r="H591" s="64">
        <v>92</v>
      </c>
      <c r="I591" s="64">
        <v>30</v>
      </c>
      <c r="J591" s="64">
        <v>0</v>
      </c>
      <c r="K591" s="64" t="s">
        <v>395</v>
      </c>
      <c r="L591" s="64">
        <v>-6</v>
      </c>
      <c r="M591" s="64">
        <v>1</v>
      </c>
      <c r="N591" s="62">
        <f t="shared" si="9"/>
        <v>0</v>
      </c>
    </row>
    <row r="592" spans="1:14" ht="12.75">
      <c r="A592" s="63">
        <v>591</v>
      </c>
      <c r="B592" s="65" t="s">
        <v>1095</v>
      </c>
      <c r="C592" s="65" t="s">
        <v>614</v>
      </c>
      <c r="D592" s="64">
        <v>68</v>
      </c>
      <c r="E592" s="64">
        <v>29</v>
      </c>
      <c r="F592" s="64">
        <v>0</v>
      </c>
      <c r="G592" s="64" t="s">
        <v>389</v>
      </c>
      <c r="H592" s="64">
        <v>16</v>
      </c>
      <c r="I592" s="64">
        <v>41</v>
      </c>
      <c r="J592" s="64">
        <v>0</v>
      </c>
      <c r="K592" s="64" t="s">
        <v>347</v>
      </c>
      <c r="L592" s="64">
        <v>1</v>
      </c>
      <c r="M592" s="64">
        <v>1</v>
      </c>
      <c r="N592" s="62">
        <f t="shared" si="9"/>
        <v>0</v>
      </c>
    </row>
    <row r="593" spans="1:14" ht="12.75">
      <c r="A593" s="63">
        <v>592</v>
      </c>
      <c r="B593" s="64" t="s">
        <v>1096</v>
      </c>
      <c r="C593" s="64" t="s">
        <v>660</v>
      </c>
      <c r="D593" s="64">
        <v>47</v>
      </c>
      <c r="E593" s="64">
        <v>55</v>
      </c>
      <c r="F593" s="64">
        <v>0</v>
      </c>
      <c r="G593" s="64" t="s">
        <v>389</v>
      </c>
      <c r="H593" s="64">
        <v>122</v>
      </c>
      <c r="I593" s="64">
        <v>17</v>
      </c>
      <c r="J593" s="64">
        <v>0</v>
      </c>
      <c r="K593" s="64" t="s">
        <v>395</v>
      </c>
      <c r="L593" s="64">
        <v>-8</v>
      </c>
      <c r="M593" s="64">
        <v>1</v>
      </c>
      <c r="N593" s="62">
        <f t="shared" si="9"/>
        <v>0</v>
      </c>
    </row>
    <row r="594" spans="1:14" ht="12.75">
      <c r="A594" s="63">
        <v>593</v>
      </c>
      <c r="B594" s="65" t="s">
        <v>1097</v>
      </c>
      <c r="C594" s="65" t="s">
        <v>653</v>
      </c>
      <c r="D594" s="64">
        <v>50</v>
      </c>
      <c r="E594" s="64">
        <v>44</v>
      </c>
      <c r="F594" s="64">
        <v>0</v>
      </c>
      <c r="G594" s="64" t="s">
        <v>389</v>
      </c>
      <c r="H594" s="64">
        <v>3</v>
      </c>
      <c r="I594" s="64">
        <v>25</v>
      </c>
      <c r="J594" s="64">
        <v>0</v>
      </c>
      <c r="K594" s="64" t="s">
        <v>395</v>
      </c>
      <c r="L594" s="64">
        <v>0</v>
      </c>
      <c r="M594" s="64">
        <v>1</v>
      </c>
      <c r="N594" s="62">
        <f t="shared" si="9"/>
        <v>0</v>
      </c>
    </row>
    <row r="595" spans="1:14" ht="12.75">
      <c r="A595" s="63">
        <v>594</v>
      </c>
      <c r="B595" s="65" t="s">
        <v>1098</v>
      </c>
      <c r="C595" s="65" t="s">
        <v>416</v>
      </c>
      <c r="D595" s="64">
        <v>64</v>
      </c>
      <c r="E595" s="64">
        <v>49</v>
      </c>
      <c r="F595" s="64">
        <v>0</v>
      </c>
      <c r="G595" s="64" t="s">
        <v>389</v>
      </c>
      <c r="H595" s="64">
        <v>147</v>
      </c>
      <c r="I595" s="64">
        <v>52</v>
      </c>
      <c r="J595" s="64">
        <v>0</v>
      </c>
      <c r="K595" s="64" t="s">
        <v>395</v>
      </c>
      <c r="L595" s="64">
        <v>-9</v>
      </c>
      <c r="M595" s="64">
        <v>1</v>
      </c>
      <c r="N595" s="62">
        <f t="shared" si="9"/>
        <v>0</v>
      </c>
    </row>
    <row r="596" spans="1:14" ht="12.75">
      <c r="A596" s="63">
        <v>595</v>
      </c>
      <c r="B596" s="65" t="s">
        <v>1099</v>
      </c>
      <c r="C596" s="65" t="s">
        <v>451</v>
      </c>
      <c r="D596" s="64">
        <v>38</v>
      </c>
      <c r="E596" s="64">
        <v>16</v>
      </c>
      <c r="F596" s="64">
        <v>0</v>
      </c>
      <c r="G596" s="64" t="s">
        <v>389</v>
      </c>
      <c r="H596" s="64">
        <v>121</v>
      </c>
      <c r="I596" s="64">
        <v>56</v>
      </c>
      <c r="J596" s="64">
        <v>0</v>
      </c>
      <c r="K596" s="64" t="s">
        <v>395</v>
      </c>
      <c r="L596" s="64">
        <v>-8</v>
      </c>
      <c r="M596" s="64">
        <v>1</v>
      </c>
      <c r="N596" s="62">
        <f t="shared" si="9"/>
        <v>0</v>
      </c>
    </row>
    <row r="597" spans="1:14" ht="12.75">
      <c r="A597" s="63">
        <v>596</v>
      </c>
      <c r="B597" s="64" t="s">
        <v>1100</v>
      </c>
      <c r="C597" s="64" t="s">
        <v>464</v>
      </c>
      <c r="D597" s="64">
        <v>43</v>
      </c>
      <c r="E597" s="64">
        <v>39</v>
      </c>
      <c r="F597" s="64">
        <v>0</v>
      </c>
      <c r="G597" s="64" t="s">
        <v>389</v>
      </c>
      <c r="H597" s="64">
        <v>94</v>
      </c>
      <c r="I597" s="64">
        <v>25</v>
      </c>
      <c r="J597" s="64">
        <v>0</v>
      </c>
      <c r="K597" s="64" t="s">
        <v>395</v>
      </c>
      <c r="L597" s="64">
        <v>-6</v>
      </c>
      <c r="M597" s="64">
        <v>1</v>
      </c>
      <c r="N597" s="62">
        <f t="shared" si="9"/>
        <v>0</v>
      </c>
    </row>
    <row r="598" spans="1:14" ht="12.75">
      <c r="A598" s="63">
        <v>597</v>
      </c>
      <c r="B598" s="64" t="s">
        <v>1101</v>
      </c>
      <c r="C598" s="64" t="s">
        <v>1102</v>
      </c>
      <c r="D598" s="64">
        <v>31</v>
      </c>
      <c r="E598" s="64">
        <v>22</v>
      </c>
      <c r="F598" s="64">
        <v>0</v>
      </c>
      <c r="G598" s="64" t="s">
        <v>389</v>
      </c>
      <c r="H598" s="64">
        <v>72</v>
      </c>
      <c r="I598" s="64">
        <v>60</v>
      </c>
      <c r="J598" s="64">
        <v>0</v>
      </c>
      <c r="K598" s="64" t="s">
        <v>347</v>
      </c>
      <c r="L598" s="64">
        <v>5</v>
      </c>
      <c r="M598" s="64">
        <v>1</v>
      </c>
      <c r="N598" s="62">
        <f t="shared" si="9"/>
        <v>0</v>
      </c>
    </row>
    <row r="599" spans="1:14" ht="12.75">
      <c r="A599" s="63">
        <v>598</v>
      </c>
      <c r="B599" s="64" t="s">
        <v>1103</v>
      </c>
      <c r="C599" s="64" t="s">
        <v>449</v>
      </c>
      <c r="D599" s="64">
        <v>3</v>
      </c>
      <c r="E599" s="64">
        <v>52</v>
      </c>
      <c r="F599" s="64">
        <v>0</v>
      </c>
      <c r="G599" s="64" t="s">
        <v>423</v>
      </c>
      <c r="H599" s="64">
        <v>132</v>
      </c>
      <c r="I599" s="64">
        <v>20</v>
      </c>
      <c r="J599" s="64">
        <v>0</v>
      </c>
      <c r="K599" s="64" t="s">
        <v>347</v>
      </c>
      <c r="L599" s="64">
        <v>9</v>
      </c>
      <c r="M599" s="64">
        <v>10</v>
      </c>
      <c r="N599" s="62" t="str">
        <f t="shared" si="9"/>
        <v>FAKFAK</v>
      </c>
    </row>
    <row r="600" spans="1:14" ht="12.75">
      <c r="A600" s="63">
        <v>599</v>
      </c>
      <c r="B600" s="64" t="s">
        <v>1104</v>
      </c>
      <c r="C600" s="64" t="s">
        <v>1067</v>
      </c>
      <c r="D600" s="64">
        <v>39</v>
      </c>
      <c r="E600" s="64">
        <v>30</v>
      </c>
      <c r="F600" s="64">
        <v>0</v>
      </c>
      <c r="G600" s="64" t="s">
        <v>389</v>
      </c>
      <c r="H600" s="64">
        <v>118</v>
      </c>
      <c r="I600" s="64">
        <v>45</v>
      </c>
      <c r="J600" s="64">
        <v>0</v>
      </c>
      <c r="K600" s="64" t="s">
        <v>395</v>
      </c>
      <c r="L600" s="64">
        <v>-8</v>
      </c>
      <c r="M600" s="64">
        <v>1</v>
      </c>
      <c r="N600" s="62">
        <f t="shared" si="9"/>
        <v>0</v>
      </c>
    </row>
    <row r="601" spans="1:14" ht="12.75">
      <c r="A601" s="63">
        <v>600</v>
      </c>
      <c r="B601" s="64" t="s">
        <v>1105</v>
      </c>
      <c r="C601" s="64" t="s">
        <v>643</v>
      </c>
      <c r="D601" s="64">
        <v>41</v>
      </c>
      <c r="E601" s="64">
        <v>39</v>
      </c>
      <c r="F601" s="64">
        <v>0</v>
      </c>
      <c r="G601" s="64" t="s">
        <v>389</v>
      </c>
      <c r="H601" s="64">
        <v>70</v>
      </c>
      <c r="I601" s="64">
        <v>31</v>
      </c>
      <c r="J601" s="64">
        <v>0</v>
      </c>
      <c r="K601" s="64" t="s">
        <v>395</v>
      </c>
      <c r="L601" s="64">
        <v>-5</v>
      </c>
      <c r="M601" s="64">
        <v>1</v>
      </c>
      <c r="N601" s="62">
        <f t="shared" si="9"/>
        <v>0</v>
      </c>
    </row>
    <row r="602" spans="1:14" ht="12.75">
      <c r="A602" s="63">
        <v>601</v>
      </c>
      <c r="B602" s="64" t="s">
        <v>1106</v>
      </c>
      <c r="C602" s="64" t="s">
        <v>699</v>
      </c>
      <c r="D602" s="64">
        <v>46</v>
      </c>
      <c r="E602" s="64">
        <v>55</v>
      </c>
      <c r="F602" s="64">
        <v>0</v>
      </c>
      <c r="G602" s="64" t="s">
        <v>389</v>
      </c>
      <c r="H602" s="64">
        <v>96</v>
      </c>
      <c r="I602" s="64">
        <v>49</v>
      </c>
      <c r="J602" s="64">
        <v>0</v>
      </c>
      <c r="K602" s="64" t="s">
        <v>395</v>
      </c>
      <c r="L602" s="64">
        <v>-6</v>
      </c>
      <c r="M602" s="64">
        <v>1</v>
      </c>
      <c r="N602" s="62">
        <f t="shared" si="9"/>
        <v>0</v>
      </c>
    </row>
    <row r="603" spans="1:14" ht="12.75">
      <c r="A603" s="63">
        <v>602</v>
      </c>
      <c r="B603" s="64" t="s">
        <v>1107</v>
      </c>
      <c r="C603" s="64" t="s">
        <v>458</v>
      </c>
      <c r="D603" s="64">
        <v>40</v>
      </c>
      <c r="E603" s="64">
        <v>44</v>
      </c>
      <c r="F603" s="64">
        <v>0</v>
      </c>
      <c r="G603" s="64" t="s">
        <v>389</v>
      </c>
      <c r="H603" s="64">
        <v>73</v>
      </c>
      <c r="I603" s="64">
        <v>25</v>
      </c>
      <c r="J603" s="64">
        <v>0</v>
      </c>
      <c r="K603" s="64" t="s">
        <v>395</v>
      </c>
      <c r="L603" s="64">
        <v>-5</v>
      </c>
      <c r="M603" s="64">
        <v>1</v>
      </c>
      <c r="N603" s="62">
        <f t="shared" si="9"/>
        <v>0</v>
      </c>
    </row>
    <row r="604" spans="1:14" ht="12.75">
      <c r="A604" s="63">
        <v>603</v>
      </c>
      <c r="B604" s="64" t="s">
        <v>1108</v>
      </c>
      <c r="C604" s="64" t="s">
        <v>453</v>
      </c>
      <c r="D604" s="64">
        <v>36</v>
      </c>
      <c r="E604" s="64">
        <v>44</v>
      </c>
      <c r="F604" s="64">
        <v>0</v>
      </c>
      <c r="G604" s="64" t="s">
        <v>389</v>
      </c>
      <c r="H604" s="64">
        <v>108</v>
      </c>
      <c r="I604" s="64">
        <v>14</v>
      </c>
      <c r="J604" s="64">
        <v>0</v>
      </c>
      <c r="K604" s="64" t="s">
        <v>395</v>
      </c>
      <c r="L604" s="64">
        <v>-7</v>
      </c>
      <c r="M604" s="64">
        <v>1</v>
      </c>
      <c r="N604" s="62">
        <f t="shared" si="9"/>
        <v>0</v>
      </c>
    </row>
    <row r="605" spans="1:14" ht="12.75">
      <c r="A605" s="63">
        <v>604</v>
      </c>
      <c r="B605" s="64" t="s">
        <v>1109</v>
      </c>
      <c r="C605" s="64" t="s">
        <v>1110</v>
      </c>
      <c r="D605" s="64">
        <v>37</v>
      </c>
      <c r="E605" s="64">
        <v>1</v>
      </c>
      <c r="F605" s="64">
        <v>0</v>
      </c>
      <c r="G605" s="64" t="s">
        <v>389</v>
      </c>
      <c r="H605" s="64">
        <v>7</v>
      </c>
      <c r="I605" s="64">
        <v>58</v>
      </c>
      <c r="J605" s="64">
        <v>0</v>
      </c>
      <c r="K605" s="64" t="s">
        <v>395</v>
      </c>
      <c r="L605" s="64">
        <v>0</v>
      </c>
      <c r="M605" s="64">
        <v>1</v>
      </c>
      <c r="N605" s="62">
        <f t="shared" si="9"/>
        <v>0</v>
      </c>
    </row>
    <row r="606" spans="1:14" ht="12.75">
      <c r="A606" s="63">
        <v>605</v>
      </c>
      <c r="B606" s="64" t="s">
        <v>1111</v>
      </c>
      <c r="C606" s="64" t="s">
        <v>614</v>
      </c>
      <c r="D606" s="64">
        <v>58</v>
      </c>
      <c r="E606" s="64">
        <v>6</v>
      </c>
      <c r="F606" s="64">
        <v>0</v>
      </c>
      <c r="G606" s="64" t="s">
        <v>389</v>
      </c>
      <c r="H606" s="64">
        <v>6</v>
      </c>
      <c r="I606" s="64">
        <v>38</v>
      </c>
      <c r="J606" s="64">
        <v>0</v>
      </c>
      <c r="K606" s="64" t="s">
        <v>347</v>
      </c>
      <c r="L606" s="64">
        <v>1</v>
      </c>
      <c r="M606" s="64">
        <v>1</v>
      </c>
      <c r="N606" s="62">
        <f t="shared" si="9"/>
        <v>0</v>
      </c>
    </row>
    <row r="607" spans="1:14" ht="12.75">
      <c r="A607" s="63">
        <v>606</v>
      </c>
      <c r="B607" s="64" t="s">
        <v>1112</v>
      </c>
      <c r="C607" s="64" t="s">
        <v>539</v>
      </c>
      <c r="D607" s="64">
        <v>35</v>
      </c>
      <c r="E607" s="64">
        <v>10</v>
      </c>
      <c r="F607" s="64">
        <v>0</v>
      </c>
      <c r="G607" s="64" t="s">
        <v>389</v>
      </c>
      <c r="H607" s="64">
        <v>79</v>
      </c>
      <c r="I607" s="64">
        <v>1</v>
      </c>
      <c r="J607" s="64">
        <v>0</v>
      </c>
      <c r="K607" s="64" t="s">
        <v>395</v>
      </c>
      <c r="L607" s="64">
        <v>-5</v>
      </c>
      <c r="M607" s="64">
        <v>1</v>
      </c>
      <c r="N607" s="62">
        <f t="shared" si="9"/>
        <v>0</v>
      </c>
    </row>
    <row r="608" spans="1:14" ht="12.75">
      <c r="A608" s="63">
        <v>607</v>
      </c>
      <c r="B608" s="64" t="s">
        <v>1113</v>
      </c>
      <c r="C608" s="64" t="s">
        <v>427</v>
      </c>
      <c r="D608" s="64">
        <v>33</v>
      </c>
      <c r="E608" s="64">
        <v>56</v>
      </c>
      <c r="F608" s="64">
        <v>0</v>
      </c>
      <c r="G608" s="64" t="s">
        <v>389</v>
      </c>
      <c r="H608" s="64">
        <v>4</v>
      </c>
      <c r="I608" s="64">
        <v>59</v>
      </c>
      <c r="J608" s="64">
        <v>0</v>
      </c>
      <c r="K608" s="64" t="s">
        <v>395</v>
      </c>
      <c r="L608" s="64">
        <v>0</v>
      </c>
      <c r="M608" s="64">
        <v>1</v>
      </c>
      <c r="N608" s="62">
        <f t="shared" si="9"/>
        <v>0</v>
      </c>
    </row>
    <row r="609" spans="1:14" ht="12.75">
      <c r="A609" s="63">
        <v>608</v>
      </c>
      <c r="B609" s="65" t="s">
        <v>1114</v>
      </c>
      <c r="C609" s="65" t="s">
        <v>445</v>
      </c>
      <c r="D609" s="64">
        <v>41</v>
      </c>
      <c r="E609" s="64">
        <v>1</v>
      </c>
      <c r="F609" s="64">
        <v>0</v>
      </c>
      <c r="G609" s="64" t="s">
        <v>389</v>
      </c>
      <c r="H609" s="64">
        <v>83</v>
      </c>
      <c r="I609" s="64">
        <v>40</v>
      </c>
      <c r="J609" s="64">
        <v>0</v>
      </c>
      <c r="K609" s="64" t="s">
        <v>395</v>
      </c>
      <c r="L609" s="64">
        <v>-5</v>
      </c>
      <c r="M609" s="64">
        <v>1</v>
      </c>
      <c r="N609" s="62">
        <f t="shared" si="9"/>
        <v>0</v>
      </c>
    </row>
    <row r="610" spans="1:14" ht="12.75">
      <c r="A610" s="63">
        <v>609</v>
      </c>
      <c r="B610" s="64" t="s">
        <v>1115</v>
      </c>
      <c r="C610" s="64" t="s">
        <v>844</v>
      </c>
      <c r="D610" s="64">
        <v>35</v>
      </c>
      <c r="E610" s="64">
        <v>8</v>
      </c>
      <c r="F610" s="64">
        <v>0</v>
      </c>
      <c r="G610" s="64" t="s">
        <v>389</v>
      </c>
      <c r="H610" s="64">
        <v>111</v>
      </c>
      <c r="I610" s="64">
        <v>40</v>
      </c>
      <c r="J610" s="64">
        <v>0</v>
      </c>
      <c r="K610" s="64" t="s">
        <v>395</v>
      </c>
      <c r="L610" s="64">
        <v>-7</v>
      </c>
      <c r="M610" s="64">
        <v>1</v>
      </c>
      <c r="N610" s="62">
        <f t="shared" si="9"/>
        <v>0</v>
      </c>
    </row>
    <row r="611" spans="1:14" ht="12.75">
      <c r="A611" s="63">
        <v>610</v>
      </c>
      <c r="B611" s="64" t="s">
        <v>1116</v>
      </c>
      <c r="C611" s="64" t="s">
        <v>394</v>
      </c>
      <c r="D611" s="64">
        <v>54</v>
      </c>
      <c r="E611" s="64">
        <v>41</v>
      </c>
      <c r="F611" s="64">
        <v>0</v>
      </c>
      <c r="G611" s="64" t="s">
        <v>389</v>
      </c>
      <c r="H611" s="64">
        <v>101</v>
      </c>
      <c r="I611" s="64">
        <v>41</v>
      </c>
      <c r="J611" s="64">
        <v>0</v>
      </c>
      <c r="K611" s="64" t="s">
        <v>395</v>
      </c>
      <c r="L611" s="64">
        <v>-6</v>
      </c>
      <c r="M611" s="64">
        <v>1</v>
      </c>
      <c r="N611" s="62">
        <f t="shared" si="9"/>
        <v>0</v>
      </c>
    </row>
    <row r="612" spans="1:14" ht="12.75">
      <c r="A612" s="63">
        <v>611</v>
      </c>
      <c r="B612" s="64" t="s">
        <v>1117</v>
      </c>
      <c r="C612" s="64" t="s">
        <v>480</v>
      </c>
      <c r="D612" s="64">
        <v>42</v>
      </c>
      <c r="E612" s="64">
        <v>58</v>
      </c>
      <c r="F612" s="64">
        <v>0</v>
      </c>
      <c r="G612" s="64" t="s">
        <v>389</v>
      </c>
      <c r="H612" s="64">
        <v>83</v>
      </c>
      <c r="I612" s="64">
        <v>45</v>
      </c>
      <c r="J612" s="64">
        <v>0</v>
      </c>
      <c r="K612" s="64" t="s">
        <v>395</v>
      </c>
      <c r="L612" s="64">
        <v>-5</v>
      </c>
      <c r="M612" s="64">
        <v>1</v>
      </c>
      <c r="N612" s="62">
        <f t="shared" si="9"/>
        <v>0</v>
      </c>
    </row>
    <row r="613" spans="1:14" ht="12.75">
      <c r="A613" s="63">
        <v>612</v>
      </c>
      <c r="B613" s="64" t="s">
        <v>1118</v>
      </c>
      <c r="C613" s="64" t="s">
        <v>468</v>
      </c>
      <c r="D613" s="64">
        <v>43</v>
      </c>
      <c r="E613" s="64">
        <v>47</v>
      </c>
      <c r="F613" s="64">
        <v>0</v>
      </c>
      <c r="G613" s="64" t="s">
        <v>389</v>
      </c>
      <c r="H613" s="64">
        <v>11</v>
      </c>
      <c r="I613" s="64">
        <v>15</v>
      </c>
      <c r="J613" s="64">
        <v>0</v>
      </c>
      <c r="K613" s="64" t="s">
        <v>347</v>
      </c>
      <c r="L613" s="64">
        <v>1</v>
      </c>
      <c r="M613" s="64">
        <v>1</v>
      </c>
      <c r="N613" s="62">
        <f t="shared" si="9"/>
        <v>0</v>
      </c>
    </row>
    <row r="614" spans="1:14" ht="12.75">
      <c r="A614" s="63">
        <v>613</v>
      </c>
      <c r="B614" s="64" t="s">
        <v>1118</v>
      </c>
      <c r="C614" s="64" t="s">
        <v>436</v>
      </c>
      <c r="D614" s="64">
        <v>34</v>
      </c>
      <c r="E614" s="64">
        <v>11</v>
      </c>
      <c r="F614" s="64">
        <v>0</v>
      </c>
      <c r="G614" s="64" t="s">
        <v>389</v>
      </c>
      <c r="H614" s="64">
        <v>79</v>
      </c>
      <c r="I614" s="64">
        <v>43</v>
      </c>
      <c r="J614" s="64">
        <v>0</v>
      </c>
      <c r="K614" s="64" t="s">
        <v>395</v>
      </c>
      <c r="L614" s="64">
        <v>-5</v>
      </c>
      <c r="M614" s="64">
        <v>1</v>
      </c>
      <c r="N614" s="62">
        <f t="shared" si="9"/>
        <v>0</v>
      </c>
    </row>
    <row r="615" spans="1:14" ht="12.75">
      <c r="A615" s="63">
        <v>614</v>
      </c>
      <c r="B615" s="65" t="s">
        <v>1119</v>
      </c>
      <c r="C615" s="65" t="s">
        <v>1120</v>
      </c>
      <c r="D615" s="64">
        <v>16</v>
      </c>
      <c r="E615" s="64">
        <v>55</v>
      </c>
      <c r="F615" s="64">
        <v>0</v>
      </c>
      <c r="G615" s="64" t="s">
        <v>389</v>
      </c>
      <c r="H615" s="64">
        <v>89</v>
      </c>
      <c r="I615" s="64">
        <v>53</v>
      </c>
      <c r="J615" s="64">
        <v>0</v>
      </c>
      <c r="K615" s="64" t="s">
        <v>395</v>
      </c>
      <c r="L615" s="64">
        <v>-6</v>
      </c>
      <c r="M615" s="64">
        <v>1</v>
      </c>
      <c r="N615" s="62">
        <f t="shared" si="9"/>
        <v>0</v>
      </c>
    </row>
    <row r="616" spans="1:14" ht="12.75">
      <c r="A616" s="63">
        <v>615</v>
      </c>
      <c r="B616" s="65" t="s">
        <v>1121</v>
      </c>
      <c r="C616" s="65" t="s">
        <v>488</v>
      </c>
      <c r="D616" s="64">
        <v>27</v>
      </c>
      <c r="E616" s="64">
        <v>40</v>
      </c>
      <c r="F616" s="64">
        <v>0</v>
      </c>
      <c r="G616" s="64" t="s">
        <v>423</v>
      </c>
      <c r="H616" s="64">
        <v>48</v>
      </c>
      <c r="I616" s="64">
        <v>33</v>
      </c>
      <c r="J616" s="64">
        <v>0</v>
      </c>
      <c r="K616" s="64" t="s">
        <v>395</v>
      </c>
      <c r="L616" s="64">
        <v>-3</v>
      </c>
      <c r="M616" s="64">
        <v>1</v>
      </c>
      <c r="N616" s="62">
        <f t="shared" si="9"/>
        <v>0</v>
      </c>
    </row>
    <row r="617" spans="1:14" ht="12.75">
      <c r="A617" s="63">
        <v>616</v>
      </c>
      <c r="B617" s="64" t="s">
        <v>1122</v>
      </c>
      <c r="C617" s="64" t="s">
        <v>523</v>
      </c>
      <c r="D617" s="64">
        <v>43</v>
      </c>
      <c r="E617" s="64">
        <v>46</v>
      </c>
      <c r="F617" s="64">
        <v>0</v>
      </c>
      <c r="G617" s="64" t="s">
        <v>389</v>
      </c>
      <c r="H617" s="64">
        <v>88</v>
      </c>
      <c r="I617" s="64">
        <v>29</v>
      </c>
      <c r="J617" s="64">
        <v>0</v>
      </c>
      <c r="K617" s="64" t="s">
        <v>395</v>
      </c>
      <c r="L617" s="64">
        <v>-6</v>
      </c>
      <c r="M617" s="64">
        <v>1</v>
      </c>
      <c r="N617" s="62">
        <f t="shared" si="9"/>
        <v>0</v>
      </c>
    </row>
    <row r="618" spans="1:14" ht="12.75">
      <c r="A618" s="63">
        <v>617</v>
      </c>
      <c r="B618" s="65" t="s">
        <v>1123</v>
      </c>
      <c r="C618" s="65" t="s">
        <v>468</v>
      </c>
      <c r="D618" s="64">
        <v>44</v>
      </c>
      <c r="E618" s="64">
        <v>12</v>
      </c>
      <c r="F618" s="64">
        <v>0</v>
      </c>
      <c r="G618" s="64" t="s">
        <v>389</v>
      </c>
      <c r="H618" s="64">
        <v>12</v>
      </c>
      <c r="I618" s="64">
        <v>4</v>
      </c>
      <c r="J618" s="64">
        <v>0</v>
      </c>
      <c r="K618" s="64" t="s">
        <v>347</v>
      </c>
      <c r="L618" s="64">
        <v>1</v>
      </c>
      <c r="M618" s="64">
        <v>1</v>
      </c>
      <c r="N618" s="62">
        <f t="shared" si="9"/>
        <v>0</v>
      </c>
    </row>
    <row r="619" spans="1:14" ht="12.75">
      <c r="A619" s="63">
        <v>618</v>
      </c>
      <c r="B619" s="64" t="s">
        <v>1124</v>
      </c>
      <c r="C619" s="64" t="s">
        <v>787</v>
      </c>
      <c r="D619" s="64">
        <v>41</v>
      </c>
      <c r="E619" s="64">
        <v>24</v>
      </c>
      <c r="F619" s="64">
        <v>0</v>
      </c>
      <c r="G619" s="64" t="s">
        <v>389</v>
      </c>
      <c r="H619" s="64">
        <v>110</v>
      </c>
      <c r="I619" s="64">
        <v>24</v>
      </c>
      <c r="J619" s="64">
        <v>0</v>
      </c>
      <c r="K619" s="64" t="s">
        <v>395</v>
      </c>
      <c r="L619" s="64">
        <v>-7</v>
      </c>
      <c r="M619" s="64">
        <v>1</v>
      </c>
      <c r="N619" s="62">
        <f t="shared" si="9"/>
        <v>0</v>
      </c>
    </row>
    <row r="620" spans="1:14" ht="12.75">
      <c r="A620" s="63">
        <v>619</v>
      </c>
      <c r="B620" s="65" t="s">
        <v>1125</v>
      </c>
      <c r="C620" s="65" t="s">
        <v>455</v>
      </c>
      <c r="D620" s="64">
        <v>40</v>
      </c>
      <c r="E620" s="64">
        <v>27</v>
      </c>
      <c r="F620" s="64">
        <v>0</v>
      </c>
      <c r="G620" s="64" t="s">
        <v>389</v>
      </c>
      <c r="H620" s="64">
        <v>105</v>
      </c>
      <c r="I620" s="64">
        <v>1</v>
      </c>
      <c r="J620" s="64">
        <v>0</v>
      </c>
      <c r="K620" s="64" t="s">
        <v>395</v>
      </c>
      <c r="L620" s="64">
        <v>-7</v>
      </c>
      <c r="M620" s="64">
        <v>1</v>
      </c>
      <c r="N620" s="62">
        <f t="shared" si="9"/>
        <v>0</v>
      </c>
    </row>
    <row r="621" spans="1:14" ht="12.75">
      <c r="A621" s="63">
        <v>620</v>
      </c>
      <c r="B621" s="65" t="s">
        <v>1126</v>
      </c>
      <c r="C621" s="65" t="s">
        <v>555</v>
      </c>
      <c r="D621" s="64">
        <v>40</v>
      </c>
      <c r="E621" s="64">
        <v>1</v>
      </c>
      <c r="F621" s="64">
        <v>0</v>
      </c>
      <c r="G621" s="64" t="s">
        <v>389</v>
      </c>
      <c r="H621" s="64">
        <v>74</v>
      </c>
      <c r="I621" s="64">
        <v>36</v>
      </c>
      <c r="J621" s="64">
        <v>0</v>
      </c>
      <c r="K621" s="64" t="s">
        <v>395</v>
      </c>
      <c r="L621" s="64">
        <v>-5</v>
      </c>
      <c r="M621" s="64">
        <v>1</v>
      </c>
      <c r="N621" s="62">
        <f t="shared" si="9"/>
        <v>0</v>
      </c>
    </row>
    <row r="622" spans="1:14" ht="12.75">
      <c r="A622" s="63">
        <v>621</v>
      </c>
      <c r="B622" s="64" t="s">
        <v>1127</v>
      </c>
      <c r="C622" s="64" t="s">
        <v>801</v>
      </c>
      <c r="D622" s="64">
        <v>42</v>
      </c>
      <c r="E622" s="64">
        <v>33</v>
      </c>
      <c r="F622" s="64">
        <v>0</v>
      </c>
      <c r="G622" s="64" t="s">
        <v>389</v>
      </c>
      <c r="H622" s="64">
        <v>94</v>
      </c>
      <c r="I622" s="64">
        <v>11</v>
      </c>
      <c r="J622" s="64">
        <v>0</v>
      </c>
      <c r="K622" s="64" t="s">
        <v>395</v>
      </c>
      <c r="L622" s="64">
        <v>-6</v>
      </c>
      <c r="M622" s="64">
        <v>1</v>
      </c>
      <c r="N622" s="62">
        <f t="shared" si="9"/>
        <v>0</v>
      </c>
    </row>
    <row r="623" spans="1:14" ht="12.75">
      <c r="A623" s="63">
        <v>622</v>
      </c>
      <c r="B623" s="64" t="s">
        <v>1128</v>
      </c>
      <c r="C623" s="64" t="s">
        <v>745</v>
      </c>
      <c r="D623" s="64">
        <v>37</v>
      </c>
      <c r="E623" s="64">
        <v>54</v>
      </c>
      <c r="F623" s="64">
        <v>0</v>
      </c>
      <c r="G623" s="64" t="s">
        <v>389</v>
      </c>
      <c r="H623" s="64">
        <v>85</v>
      </c>
      <c r="I623" s="64">
        <v>58</v>
      </c>
      <c r="J623" s="64">
        <v>0</v>
      </c>
      <c r="K623" s="64" t="s">
        <v>395</v>
      </c>
      <c r="L623" s="64">
        <v>-5</v>
      </c>
      <c r="M623" s="64">
        <v>1</v>
      </c>
      <c r="N623" s="62">
        <f t="shared" si="9"/>
        <v>0</v>
      </c>
    </row>
    <row r="624" spans="1:14" ht="12.75">
      <c r="A624" s="63">
        <v>623</v>
      </c>
      <c r="B624" s="64" t="s">
        <v>1129</v>
      </c>
      <c r="C624" s="64" t="s">
        <v>1130</v>
      </c>
      <c r="D624" s="64">
        <v>8</v>
      </c>
      <c r="E624" s="64">
        <v>55</v>
      </c>
      <c r="F624" s="64">
        <v>0</v>
      </c>
      <c r="G624" s="64" t="s">
        <v>389</v>
      </c>
      <c r="H624" s="64">
        <v>79</v>
      </c>
      <c r="I624" s="64">
        <v>36</v>
      </c>
      <c r="J624" s="64">
        <v>0</v>
      </c>
      <c r="K624" s="64" t="s">
        <v>395</v>
      </c>
      <c r="L624" s="64">
        <v>-5</v>
      </c>
      <c r="M624" s="64">
        <v>1</v>
      </c>
      <c r="N624" s="62">
        <f t="shared" si="9"/>
        <v>0</v>
      </c>
    </row>
    <row r="625" spans="1:14" ht="12.75">
      <c r="A625" s="63">
        <v>624</v>
      </c>
      <c r="B625" s="64" t="s">
        <v>1131</v>
      </c>
      <c r="C625" s="64" t="s">
        <v>719</v>
      </c>
      <c r="D625" s="64">
        <v>26</v>
      </c>
      <c r="E625" s="64">
        <v>4</v>
      </c>
      <c r="F625" s="64">
        <v>0</v>
      </c>
      <c r="G625" s="64" t="s">
        <v>389</v>
      </c>
      <c r="H625" s="64">
        <v>80</v>
      </c>
      <c r="I625" s="64">
        <v>9</v>
      </c>
      <c r="J625" s="64">
        <v>0</v>
      </c>
      <c r="K625" s="64" t="s">
        <v>395</v>
      </c>
      <c r="L625" s="64">
        <v>-5</v>
      </c>
      <c r="M625" s="64">
        <v>1</v>
      </c>
      <c r="N625" s="62">
        <f t="shared" si="9"/>
        <v>0</v>
      </c>
    </row>
    <row r="626" spans="1:14" ht="12.75">
      <c r="A626" s="63">
        <v>625</v>
      </c>
      <c r="B626" s="65" t="s">
        <v>1132</v>
      </c>
      <c r="C626" s="65" t="s">
        <v>834</v>
      </c>
      <c r="D626" s="64">
        <v>37</v>
      </c>
      <c r="E626" s="64">
        <v>44</v>
      </c>
      <c r="F626" s="64">
        <v>0</v>
      </c>
      <c r="G626" s="64" t="s">
        <v>389</v>
      </c>
      <c r="H626" s="64">
        <v>92</v>
      </c>
      <c r="I626" s="64">
        <v>8</v>
      </c>
      <c r="J626" s="64">
        <v>0</v>
      </c>
      <c r="K626" s="64" t="s">
        <v>395</v>
      </c>
      <c r="L626" s="64">
        <v>-6</v>
      </c>
      <c r="M626" s="64">
        <v>1</v>
      </c>
      <c r="N626" s="62">
        <f t="shared" si="9"/>
        <v>0</v>
      </c>
    </row>
    <row r="627" spans="1:14" ht="12.75">
      <c r="A627" s="63">
        <v>626</v>
      </c>
      <c r="B627" s="64" t="s">
        <v>1133</v>
      </c>
      <c r="C627" s="64" t="s">
        <v>394</v>
      </c>
      <c r="D627" s="64">
        <v>56</v>
      </c>
      <c r="E627" s="64">
        <v>39</v>
      </c>
      <c r="F627" s="64">
        <v>0</v>
      </c>
      <c r="G627" s="64" t="s">
        <v>389</v>
      </c>
      <c r="H627" s="64">
        <v>111</v>
      </c>
      <c r="I627" s="64">
        <v>13</v>
      </c>
      <c r="J627" s="64">
        <v>0</v>
      </c>
      <c r="K627" s="64" t="s">
        <v>395</v>
      </c>
      <c r="L627" s="64">
        <v>-7</v>
      </c>
      <c r="M627" s="64">
        <v>1</v>
      </c>
      <c r="N627" s="62">
        <f t="shared" si="9"/>
        <v>0</v>
      </c>
    </row>
    <row r="628" spans="1:14" ht="12.75">
      <c r="A628" s="63">
        <v>627</v>
      </c>
      <c r="B628" s="64" t="s">
        <v>1134</v>
      </c>
      <c r="C628" s="64" t="s">
        <v>719</v>
      </c>
      <c r="D628" s="64">
        <v>26</v>
      </c>
      <c r="E628" s="64">
        <v>35</v>
      </c>
      <c r="F628" s="64">
        <v>0</v>
      </c>
      <c r="G628" s="64" t="s">
        <v>389</v>
      </c>
      <c r="H628" s="64">
        <v>81</v>
      </c>
      <c r="I628" s="64">
        <v>52</v>
      </c>
      <c r="J628" s="64">
        <v>0</v>
      </c>
      <c r="K628" s="64" t="s">
        <v>395</v>
      </c>
      <c r="L628" s="64">
        <v>-5</v>
      </c>
      <c r="M628" s="64">
        <v>1</v>
      </c>
      <c r="N628" s="62">
        <f t="shared" si="9"/>
        <v>0</v>
      </c>
    </row>
    <row r="629" spans="1:14" ht="12.75">
      <c r="A629" s="63">
        <v>628</v>
      </c>
      <c r="B629" s="65" t="s">
        <v>1135</v>
      </c>
      <c r="C629" s="65" t="s">
        <v>394</v>
      </c>
      <c r="D629" s="64">
        <v>58</v>
      </c>
      <c r="E629" s="64">
        <v>50</v>
      </c>
      <c r="F629" s="64">
        <v>0</v>
      </c>
      <c r="G629" s="64" t="s">
        <v>389</v>
      </c>
      <c r="H629" s="64">
        <v>122</v>
      </c>
      <c r="I629" s="64">
        <v>35</v>
      </c>
      <c r="J629" s="64">
        <v>0</v>
      </c>
      <c r="K629" s="64" t="s">
        <v>395</v>
      </c>
      <c r="L629" s="64">
        <v>-7</v>
      </c>
      <c r="M629" s="64">
        <v>1</v>
      </c>
      <c r="N629" s="62">
        <f t="shared" si="9"/>
        <v>0</v>
      </c>
    </row>
    <row r="630" spans="1:14" ht="12.75">
      <c r="A630" s="63">
        <v>629</v>
      </c>
      <c r="B630" s="64" t="s">
        <v>1136</v>
      </c>
      <c r="C630" s="64" t="s">
        <v>719</v>
      </c>
      <c r="D630" s="64">
        <v>27</v>
      </c>
      <c r="E630" s="64">
        <v>30</v>
      </c>
      <c r="F630" s="64">
        <v>0</v>
      </c>
      <c r="G630" s="64" t="s">
        <v>389</v>
      </c>
      <c r="H630" s="64">
        <v>80</v>
      </c>
      <c r="I630" s="64">
        <v>22</v>
      </c>
      <c r="J630" s="64">
        <v>0</v>
      </c>
      <c r="K630" s="64" t="s">
        <v>395</v>
      </c>
      <c r="L630" s="64">
        <v>-5</v>
      </c>
      <c r="M630" s="64">
        <v>1</v>
      </c>
      <c r="N630" s="62">
        <f t="shared" si="9"/>
        <v>0</v>
      </c>
    </row>
    <row r="631" spans="1:14" ht="12.75">
      <c r="A631" s="63">
        <v>630</v>
      </c>
      <c r="B631" s="64" t="s">
        <v>1137</v>
      </c>
      <c r="C631" s="64" t="s">
        <v>394</v>
      </c>
      <c r="D631" s="64">
        <v>61</v>
      </c>
      <c r="E631" s="64">
        <v>45</v>
      </c>
      <c r="F631" s="64">
        <v>0</v>
      </c>
      <c r="G631" s="64" t="s">
        <v>389</v>
      </c>
      <c r="H631" s="64">
        <v>121</v>
      </c>
      <c r="I631" s="64">
        <v>14</v>
      </c>
      <c r="J631" s="64">
        <v>0</v>
      </c>
      <c r="K631" s="64" t="s">
        <v>395</v>
      </c>
      <c r="L631" s="64">
        <v>-7</v>
      </c>
      <c r="M631" s="64">
        <v>1</v>
      </c>
      <c r="N631" s="62">
        <f t="shared" si="9"/>
        <v>0</v>
      </c>
    </row>
    <row r="632" spans="1:14" ht="12.75">
      <c r="A632" s="63">
        <v>631</v>
      </c>
      <c r="B632" s="64" t="s">
        <v>1138</v>
      </c>
      <c r="C632" s="64" t="s">
        <v>394</v>
      </c>
      <c r="D632" s="64">
        <v>60</v>
      </c>
      <c r="E632" s="64">
        <v>1</v>
      </c>
      <c r="F632" s="64">
        <v>0</v>
      </c>
      <c r="G632" s="64" t="s">
        <v>389</v>
      </c>
      <c r="H632" s="64">
        <v>111</v>
      </c>
      <c r="I632" s="64">
        <v>58</v>
      </c>
      <c r="J632" s="64">
        <v>0</v>
      </c>
      <c r="K632" s="64" t="s">
        <v>395</v>
      </c>
      <c r="L632" s="64">
        <v>-7</v>
      </c>
      <c r="M632" s="64">
        <v>1</v>
      </c>
      <c r="N632" s="62">
        <f t="shared" si="9"/>
        <v>0</v>
      </c>
    </row>
    <row r="633" spans="1:14" ht="12.75">
      <c r="A633" s="63">
        <v>632</v>
      </c>
      <c r="B633" s="64" t="s">
        <v>1138</v>
      </c>
      <c r="C633" s="64" t="s">
        <v>629</v>
      </c>
      <c r="D633" s="64">
        <v>35</v>
      </c>
      <c r="E633" s="64">
        <v>20</v>
      </c>
      <c r="F633" s="64">
        <v>0</v>
      </c>
      <c r="G633" s="64" t="s">
        <v>389</v>
      </c>
      <c r="H633" s="64">
        <v>94</v>
      </c>
      <c r="I633" s="64">
        <v>22</v>
      </c>
      <c r="J633" s="64">
        <v>0</v>
      </c>
      <c r="K633" s="64" t="s">
        <v>395</v>
      </c>
      <c r="L633" s="64">
        <v>-6</v>
      </c>
      <c r="M633" s="64">
        <v>1</v>
      </c>
      <c r="N633" s="62">
        <f t="shared" si="9"/>
        <v>0</v>
      </c>
    </row>
    <row r="634" spans="1:14" ht="12.75">
      <c r="A634" s="63">
        <v>633</v>
      </c>
      <c r="B634" s="65" t="s">
        <v>1139</v>
      </c>
      <c r="C634" s="65" t="s">
        <v>394</v>
      </c>
      <c r="D634" s="64">
        <v>56</v>
      </c>
      <c r="E634" s="64">
        <v>14</v>
      </c>
      <c r="F634" s="64">
        <v>0</v>
      </c>
      <c r="G634" s="64" t="s">
        <v>389</v>
      </c>
      <c r="H634" s="64">
        <v>120</v>
      </c>
      <c r="I634" s="64">
        <v>44</v>
      </c>
      <c r="J634" s="64">
        <v>0</v>
      </c>
      <c r="K634" s="64" t="s">
        <v>395</v>
      </c>
      <c r="L634" s="64">
        <v>-7</v>
      </c>
      <c r="M634" s="64">
        <v>1</v>
      </c>
      <c r="N634" s="62">
        <f t="shared" si="9"/>
        <v>0</v>
      </c>
    </row>
    <row r="635" spans="1:14" ht="12.75">
      <c r="A635" s="63">
        <v>634</v>
      </c>
      <c r="B635" s="64" t="s">
        <v>1140</v>
      </c>
      <c r="C635" s="64" t="s">
        <v>507</v>
      </c>
      <c r="D635" s="64">
        <v>40</v>
      </c>
      <c r="E635" s="64">
        <v>59</v>
      </c>
      <c r="F635" s="64">
        <v>0</v>
      </c>
      <c r="G635" s="64" t="s">
        <v>389</v>
      </c>
      <c r="H635" s="64">
        <v>85</v>
      </c>
      <c r="I635" s="64">
        <v>11</v>
      </c>
      <c r="J635" s="64">
        <v>0</v>
      </c>
      <c r="K635" s="64" t="s">
        <v>395</v>
      </c>
      <c r="L635" s="64">
        <v>-5</v>
      </c>
      <c r="M635" s="64">
        <v>1</v>
      </c>
      <c r="N635" s="62">
        <f t="shared" si="9"/>
        <v>0</v>
      </c>
    </row>
    <row r="636" spans="1:14" ht="12.75">
      <c r="A636" s="63">
        <v>635</v>
      </c>
      <c r="B636" s="65" t="s">
        <v>1141</v>
      </c>
      <c r="C636" s="65" t="s">
        <v>403</v>
      </c>
      <c r="D636" s="64">
        <v>32</v>
      </c>
      <c r="E636" s="64">
        <v>46</v>
      </c>
      <c r="F636" s="64">
        <v>0</v>
      </c>
      <c r="G636" s="64" t="s">
        <v>389</v>
      </c>
      <c r="H636" s="64">
        <v>97</v>
      </c>
      <c r="I636" s="64">
        <v>26</v>
      </c>
      <c r="J636" s="64">
        <v>0</v>
      </c>
      <c r="K636" s="64" t="s">
        <v>395</v>
      </c>
      <c r="L636" s="64">
        <v>-6</v>
      </c>
      <c r="M636" s="64">
        <v>1</v>
      </c>
      <c r="N636" s="62">
        <f t="shared" si="9"/>
        <v>0</v>
      </c>
    </row>
    <row r="637" spans="1:14" ht="12.75">
      <c r="A637" s="63">
        <v>636</v>
      </c>
      <c r="B637" s="64" t="s">
        <v>1142</v>
      </c>
      <c r="C637" s="64" t="s">
        <v>488</v>
      </c>
      <c r="D637" s="64">
        <v>3</v>
      </c>
      <c r="E637" s="64">
        <v>47</v>
      </c>
      <c r="F637" s="64">
        <v>0</v>
      </c>
      <c r="G637" s="64" t="s">
        <v>423</v>
      </c>
      <c r="H637" s="64">
        <v>38</v>
      </c>
      <c r="I637" s="64">
        <v>32</v>
      </c>
      <c r="J637" s="64">
        <v>0</v>
      </c>
      <c r="K637" s="64" t="s">
        <v>395</v>
      </c>
      <c r="L637" s="64">
        <v>-3</v>
      </c>
      <c r="M637" s="64">
        <v>1</v>
      </c>
      <c r="N637" s="62">
        <f t="shared" si="9"/>
        <v>0</v>
      </c>
    </row>
    <row r="638" spans="1:14" ht="12.75">
      <c r="A638" s="63">
        <v>637</v>
      </c>
      <c r="B638" s="65" t="s">
        <v>1143</v>
      </c>
      <c r="C638" s="65" t="s">
        <v>1144</v>
      </c>
      <c r="D638" s="64">
        <v>1</v>
      </c>
      <c r="E638" s="64">
        <v>38</v>
      </c>
      <c r="F638" s="64">
        <v>0</v>
      </c>
      <c r="G638" s="64" t="s">
        <v>423</v>
      </c>
      <c r="H638" s="64">
        <v>13</v>
      </c>
      <c r="I638" s="64">
        <v>33</v>
      </c>
      <c r="J638" s="64">
        <v>0</v>
      </c>
      <c r="K638" s="64" t="s">
        <v>347</v>
      </c>
      <c r="L638" s="64">
        <v>1</v>
      </c>
      <c r="M638" s="64">
        <v>1</v>
      </c>
      <c r="N638" s="62">
        <f t="shared" si="9"/>
        <v>0</v>
      </c>
    </row>
    <row r="639" spans="1:14" ht="12.75">
      <c r="A639" s="63">
        <v>638</v>
      </c>
      <c r="B639" s="65" t="s">
        <v>1145</v>
      </c>
      <c r="C639" s="65" t="s">
        <v>1146</v>
      </c>
      <c r="D639" s="64">
        <v>21</v>
      </c>
      <c r="E639" s="64">
        <v>10</v>
      </c>
      <c r="F639" s="64">
        <v>0</v>
      </c>
      <c r="G639" s="64" t="s">
        <v>423</v>
      </c>
      <c r="H639" s="64">
        <v>27</v>
      </c>
      <c r="I639" s="64">
        <v>29</v>
      </c>
      <c r="J639" s="64">
        <v>0</v>
      </c>
      <c r="K639" s="64" t="s">
        <v>347</v>
      </c>
      <c r="L639" s="64">
        <v>2</v>
      </c>
      <c r="M639" s="64">
        <v>1</v>
      </c>
      <c r="N639" s="62">
        <f t="shared" si="9"/>
        <v>0</v>
      </c>
    </row>
    <row r="640" spans="1:14" ht="12.75">
      <c r="A640" s="63">
        <v>639</v>
      </c>
      <c r="B640" s="64" t="s">
        <v>1147</v>
      </c>
      <c r="C640" s="64" t="s">
        <v>745</v>
      </c>
      <c r="D640" s="64">
        <v>38</v>
      </c>
      <c r="E640" s="64">
        <v>11</v>
      </c>
      <c r="F640" s="64">
        <v>0</v>
      </c>
      <c r="G640" s="64" t="s">
        <v>389</v>
      </c>
      <c r="H640" s="64">
        <v>84</v>
      </c>
      <c r="I640" s="64">
        <v>54</v>
      </c>
      <c r="J640" s="64">
        <v>0</v>
      </c>
      <c r="K640" s="64" t="s">
        <v>395</v>
      </c>
      <c r="L640" s="64">
        <v>-5</v>
      </c>
      <c r="M640" s="64">
        <v>1</v>
      </c>
      <c r="N640" s="62">
        <f t="shared" si="9"/>
        <v>0</v>
      </c>
    </row>
    <row r="641" spans="1:14" ht="12.75">
      <c r="A641" s="63">
        <v>640</v>
      </c>
      <c r="B641" s="64" t="s">
        <v>1148</v>
      </c>
      <c r="C641" s="64" t="s">
        <v>674</v>
      </c>
      <c r="D641" s="64">
        <v>50</v>
      </c>
      <c r="E641" s="64">
        <v>2</v>
      </c>
      <c r="F641" s="64">
        <v>0</v>
      </c>
      <c r="G641" s="64" t="s">
        <v>389</v>
      </c>
      <c r="H641" s="64">
        <v>8</v>
      </c>
      <c r="I641" s="64">
        <v>35</v>
      </c>
      <c r="J641" s="64">
        <v>0</v>
      </c>
      <c r="K641" s="64" t="s">
        <v>347</v>
      </c>
      <c r="L641" s="64">
        <v>1</v>
      </c>
      <c r="M641" s="64">
        <v>1</v>
      </c>
      <c r="N641" s="62">
        <f t="shared" si="9"/>
        <v>0</v>
      </c>
    </row>
    <row r="642" spans="1:14" ht="12.75">
      <c r="A642" s="63">
        <v>641</v>
      </c>
      <c r="B642" s="64" t="s">
        <v>1149</v>
      </c>
      <c r="C642" s="64" t="s">
        <v>476</v>
      </c>
      <c r="D642" s="64">
        <v>41</v>
      </c>
      <c r="E642" s="64">
        <v>23</v>
      </c>
      <c r="F642" s="64">
        <v>0</v>
      </c>
      <c r="G642" s="64" t="s">
        <v>389</v>
      </c>
      <c r="H642" s="64">
        <v>79</v>
      </c>
      <c r="I642" s="64">
        <v>52</v>
      </c>
      <c r="J642" s="64">
        <v>0</v>
      </c>
      <c r="K642" s="64" t="s">
        <v>395</v>
      </c>
      <c r="L642" s="64">
        <v>-5</v>
      </c>
      <c r="M642" s="64">
        <v>1</v>
      </c>
      <c r="N642" s="62">
        <f t="shared" si="9"/>
        <v>0</v>
      </c>
    </row>
    <row r="643" spans="1:14" ht="12.75">
      <c r="A643" s="63">
        <v>642</v>
      </c>
      <c r="B643" s="65" t="s">
        <v>1150</v>
      </c>
      <c r="C643" s="65" t="s">
        <v>394</v>
      </c>
      <c r="D643" s="64">
        <v>45</v>
      </c>
      <c r="E643" s="64">
        <v>52</v>
      </c>
      <c r="F643" s="64">
        <v>0</v>
      </c>
      <c r="G643" s="64" t="s">
        <v>389</v>
      </c>
      <c r="H643" s="64">
        <v>66</v>
      </c>
      <c r="I643" s="64">
        <v>32</v>
      </c>
      <c r="J643" s="64">
        <v>0</v>
      </c>
      <c r="K643" s="64" t="s">
        <v>395</v>
      </c>
      <c r="L643" s="64">
        <v>-4</v>
      </c>
      <c r="M643" s="64">
        <v>1</v>
      </c>
      <c r="N643" s="62">
        <f aca="true" t="shared" si="10" ref="N643:N706">+IF(C643=$N$1,B643,)</f>
        <v>0</v>
      </c>
    </row>
    <row r="644" spans="1:14" ht="12.75">
      <c r="A644" s="63">
        <v>643</v>
      </c>
      <c r="B644" s="65" t="s">
        <v>1151</v>
      </c>
      <c r="C644" s="65" t="s">
        <v>849</v>
      </c>
      <c r="D644" s="64">
        <v>26</v>
      </c>
      <c r="E644" s="64">
        <v>33</v>
      </c>
      <c r="F644" s="64">
        <v>0</v>
      </c>
      <c r="G644" s="64" t="s">
        <v>389</v>
      </c>
      <c r="H644" s="64">
        <v>78</v>
      </c>
      <c r="I644" s="64">
        <v>42</v>
      </c>
      <c r="J644" s="64">
        <v>0</v>
      </c>
      <c r="K644" s="64" t="s">
        <v>395</v>
      </c>
      <c r="L644" s="64">
        <v>-5</v>
      </c>
      <c r="M644" s="64">
        <v>1</v>
      </c>
      <c r="N644" s="62">
        <f t="shared" si="10"/>
        <v>0</v>
      </c>
    </row>
    <row r="645" spans="1:14" ht="12.75">
      <c r="A645" s="63">
        <v>644</v>
      </c>
      <c r="B645" s="64" t="s">
        <v>1152</v>
      </c>
      <c r="C645" s="64" t="s">
        <v>1153</v>
      </c>
      <c r="D645" s="64">
        <v>8</v>
      </c>
      <c r="E645" s="64">
        <v>37</v>
      </c>
      <c r="F645" s="64">
        <v>0</v>
      </c>
      <c r="G645" s="64" t="s">
        <v>389</v>
      </c>
      <c r="H645" s="64">
        <v>13</v>
      </c>
      <c r="I645" s="64">
        <v>12</v>
      </c>
      <c r="J645" s="64">
        <v>0</v>
      </c>
      <c r="K645" s="64" t="s">
        <v>395</v>
      </c>
      <c r="L645" s="64">
        <v>0</v>
      </c>
      <c r="M645" s="64">
        <v>1</v>
      </c>
      <c r="N645" s="62">
        <f t="shared" si="10"/>
        <v>0</v>
      </c>
    </row>
    <row r="646" spans="1:14" ht="12.75">
      <c r="A646" s="63">
        <v>645</v>
      </c>
      <c r="B646" s="65" t="s">
        <v>1154</v>
      </c>
      <c r="C646" s="65" t="s">
        <v>451</v>
      </c>
      <c r="D646" s="64">
        <v>36</v>
      </c>
      <c r="E646" s="64">
        <v>47</v>
      </c>
      <c r="F646" s="64">
        <v>0</v>
      </c>
      <c r="G646" s="64" t="s">
        <v>389</v>
      </c>
      <c r="H646" s="64">
        <v>119</v>
      </c>
      <c r="I646" s="64">
        <v>43</v>
      </c>
      <c r="J646" s="64">
        <v>0</v>
      </c>
      <c r="K646" s="64" t="s">
        <v>395</v>
      </c>
      <c r="L646" s="64">
        <v>-8</v>
      </c>
      <c r="M646" s="64">
        <v>1</v>
      </c>
      <c r="N646" s="62">
        <f t="shared" si="10"/>
        <v>0</v>
      </c>
    </row>
    <row r="647" spans="1:14" ht="12.75">
      <c r="A647" s="63">
        <v>646</v>
      </c>
      <c r="B647" s="64" t="s">
        <v>1155</v>
      </c>
      <c r="C647" s="64" t="s">
        <v>394</v>
      </c>
      <c r="D647" s="64">
        <v>63</v>
      </c>
      <c r="E647" s="64">
        <v>45</v>
      </c>
      <c r="F647" s="64">
        <v>0</v>
      </c>
      <c r="G647" s="64" t="s">
        <v>389</v>
      </c>
      <c r="H647" s="64">
        <v>68</v>
      </c>
      <c r="I647" s="64">
        <v>34</v>
      </c>
      <c r="J647" s="64">
        <v>0</v>
      </c>
      <c r="K647" s="64" t="s">
        <v>395</v>
      </c>
      <c r="L647" s="64">
        <v>-5</v>
      </c>
      <c r="M647" s="64">
        <v>1</v>
      </c>
      <c r="N647" s="62">
        <f t="shared" si="10"/>
        <v>0</v>
      </c>
    </row>
    <row r="648" spans="1:14" ht="12.75">
      <c r="A648" s="63">
        <v>647</v>
      </c>
      <c r="B648" s="65" t="s">
        <v>1156</v>
      </c>
      <c r="C648" s="65" t="s">
        <v>921</v>
      </c>
      <c r="D648" s="64">
        <v>39</v>
      </c>
      <c r="E648" s="64">
        <v>22</v>
      </c>
      <c r="F648" s="64">
        <v>0</v>
      </c>
      <c r="G648" s="64" t="s">
        <v>389</v>
      </c>
      <c r="H648" s="64">
        <v>94</v>
      </c>
      <c r="I648" s="64">
        <v>55</v>
      </c>
      <c r="J648" s="64">
        <v>0</v>
      </c>
      <c r="K648" s="64" t="s">
        <v>395</v>
      </c>
      <c r="L648" s="64">
        <v>-6</v>
      </c>
      <c r="M648" s="64">
        <v>1</v>
      </c>
      <c r="N648" s="62">
        <f t="shared" si="10"/>
        <v>0</v>
      </c>
    </row>
    <row r="649" spans="1:14" ht="12.75">
      <c r="A649" s="63">
        <v>648</v>
      </c>
      <c r="B649" s="64" t="s">
        <v>1157</v>
      </c>
      <c r="C649" s="64" t="s">
        <v>921</v>
      </c>
      <c r="D649" s="64">
        <v>37</v>
      </c>
      <c r="E649" s="64">
        <v>48</v>
      </c>
      <c r="F649" s="64">
        <v>0</v>
      </c>
      <c r="G649" s="64" t="s">
        <v>389</v>
      </c>
      <c r="H649" s="64">
        <v>94</v>
      </c>
      <c r="I649" s="64">
        <v>46</v>
      </c>
      <c r="J649" s="64">
        <v>0</v>
      </c>
      <c r="K649" s="64" t="s">
        <v>395</v>
      </c>
      <c r="L649" s="64">
        <v>-6</v>
      </c>
      <c r="M649" s="64">
        <v>1</v>
      </c>
      <c r="N649" s="62">
        <f t="shared" si="10"/>
        <v>0</v>
      </c>
    </row>
    <row r="650" spans="1:14" ht="12.75">
      <c r="A650" s="63">
        <v>649</v>
      </c>
      <c r="B650" s="65" t="s">
        <v>1158</v>
      </c>
      <c r="C650" s="65" t="s">
        <v>472</v>
      </c>
      <c r="D650" s="64">
        <v>28</v>
      </c>
      <c r="E650" s="64">
        <v>27</v>
      </c>
      <c r="F650" s="64">
        <v>0</v>
      </c>
      <c r="G650" s="64" t="s">
        <v>389</v>
      </c>
      <c r="H650" s="64">
        <v>13</v>
      </c>
      <c r="I650" s="64">
        <v>52</v>
      </c>
      <c r="J650" s="64">
        <v>0</v>
      </c>
      <c r="K650" s="64" t="s">
        <v>395</v>
      </c>
      <c r="L650" s="64">
        <v>1</v>
      </c>
      <c r="M650" s="64">
        <v>1</v>
      </c>
      <c r="N650" s="62">
        <f t="shared" si="10"/>
        <v>0</v>
      </c>
    </row>
    <row r="651" spans="1:14" ht="12.75">
      <c r="A651" s="63">
        <v>650</v>
      </c>
      <c r="B651" s="64" t="s">
        <v>1159</v>
      </c>
      <c r="C651" s="64" t="s">
        <v>441</v>
      </c>
      <c r="D651" s="64">
        <v>33</v>
      </c>
      <c r="E651" s="64">
        <v>35</v>
      </c>
      <c r="F651" s="64">
        <v>0</v>
      </c>
      <c r="G651" s="64" t="s">
        <v>389</v>
      </c>
      <c r="H651" s="64">
        <v>130</v>
      </c>
      <c r="I651" s="64">
        <v>27</v>
      </c>
      <c r="J651" s="64">
        <v>0</v>
      </c>
      <c r="K651" s="64" t="s">
        <v>347</v>
      </c>
      <c r="L651" s="64">
        <v>9</v>
      </c>
      <c r="M651" s="64">
        <v>1</v>
      </c>
      <c r="N651" s="62">
        <f t="shared" si="10"/>
        <v>0</v>
      </c>
    </row>
    <row r="652" spans="1:14" ht="12.75">
      <c r="A652" s="63">
        <v>651</v>
      </c>
      <c r="B652" s="64" t="s">
        <v>1160</v>
      </c>
      <c r="C652" s="64" t="s">
        <v>513</v>
      </c>
      <c r="D652" s="64">
        <v>33</v>
      </c>
      <c r="E652" s="64">
        <v>58</v>
      </c>
      <c r="F652" s="64">
        <v>0</v>
      </c>
      <c r="G652" s="64" t="s">
        <v>389</v>
      </c>
      <c r="H652" s="64">
        <v>86</v>
      </c>
      <c r="I652" s="64">
        <v>5</v>
      </c>
      <c r="J652" s="64">
        <v>0</v>
      </c>
      <c r="K652" s="64" t="s">
        <v>395</v>
      </c>
      <c r="L652" s="64">
        <v>-6</v>
      </c>
      <c r="M652" s="64">
        <v>1</v>
      </c>
      <c r="N652" s="62">
        <f t="shared" si="10"/>
        <v>0</v>
      </c>
    </row>
    <row r="653" spans="1:14" ht="12.75">
      <c r="A653" s="63">
        <v>652</v>
      </c>
      <c r="B653" s="64" t="s">
        <v>1161</v>
      </c>
      <c r="C653" s="64" t="s">
        <v>394</v>
      </c>
      <c r="D653" s="64">
        <v>51</v>
      </c>
      <c r="E653" s="64">
        <v>57</v>
      </c>
      <c r="F653" s="64">
        <v>0</v>
      </c>
      <c r="G653" s="64" t="s">
        <v>389</v>
      </c>
      <c r="H653" s="64">
        <v>68</v>
      </c>
      <c r="I653" s="64">
        <v>8</v>
      </c>
      <c r="J653" s="64">
        <v>0</v>
      </c>
      <c r="K653" s="64" t="s">
        <v>395</v>
      </c>
      <c r="L653" s="64">
        <v>-5</v>
      </c>
      <c r="M653" s="64">
        <v>1</v>
      </c>
      <c r="N653" s="62">
        <f t="shared" si="10"/>
        <v>0</v>
      </c>
    </row>
    <row r="654" spans="1:14" ht="12.75">
      <c r="A654" s="63">
        <v>653</v>
      </c>
      <c r="B654" s="65" t="s">
        <v>1162</v>
      </c>
      <c r="C654" s="65" t="s">
        <v>719</v>
      </c>
      <c r="D654" s="64">
        <v>29</v>
      </c>
      <c r="E654" s="64">
        <v>41</v>
      </c>
      <c r="F654" s="64">
        <v>0</v>
      </c>
      <c r="G654" s="64" t="s">
        <v>389</v>
      </c>
      <c r="H654" s="64">
        <v>82</v>
      </c>
      <c r="I654" s="64">
        <v>17</v>
      </c>
      <c r="J654" s="64">
        <v>0</v>
      </c>
      <c r="K654" s="64" t="s">
        <v>395</v>
      </c>
      <c r="L654" s="64">
        <v>-5</v>
      </c>
      <c r="M654" s="64">
        <v>1</v>
      </c>
      <c r="N654" s="62">
        <f t="shared" si="10"/>
        <v>0</v>
      </c>
    </row>
    <row r="655" spans="1:14" ht="12.75">
      <c r="A655" s="63">
        <v>654</v>
      </c>
      <c r="B655" s="64" t="s">
        <v>1163</v>
      </c>
      <c r="C655" s="64" t="s">
        <v>416</v>
      </c>
      <c r="D655" s="64">
        <v>64</v>
      </c>
      <c r="E655" s="64">
        <v>44</v>
      </c>
      <c r="F655" s="64">
        <v>0</v>
      </c>
      <c r="G655" s="64" t="s">
        <v>389</v>
      </c>
      <c r="H655" s="64">
        <v>156</v>
      </c>
      <c r="I655" s="64">
        <v>56</v>
      </c>
      <c r="J655" s="64">
        <v>0</v>
      </c>
      <c r="K655" s="64" t="s">
        <v>395</v>
      </c>
      <c r="L655" s="64">
        <v>-9</v>
      </c>
      <c r="M655" s="64">
        <v>1</v>
      </c>
      <c r="N655" s="62">
        <f t="shared" si="10"/>
        <v>0</v>
      </c>
    </row>
    <row r="656" spans="1:14" ht="12.75">
      <c r="A656" s="63">
        <v>655</v>
      </c>
      <c r="B656" s="64" t="s">
        <v>1164</v>
      </c>
      <c r="C656" s="64" t="s">
        <v>658</v>
      </c>
      <c r="D656" s="64">
        <v>40</v>
      </c>
      <c r="E656" s="64">
        <v>56</v>
      </c>
      <c r="F656" s="64">
        <v>0</v>
      </c>
      <c r="G656" s="64" t="s">
        <v>389</v>
      </c>
      <c r="H656" s="64">
        <v>90</v>
      </c>
      <c r="I656" s="64">
        <v>26</v>
      </c>
      <c r="J656" s="64">
        <v>0</v>
      </c>
      <c r="K656" s="64" t="s">
        <v>395</v>
      </c>
      <c r="L656" s="64">
        <v>-6</v>
      </c>
      <c r="M656" s="64">
        <v>1</v>
      </c>
      <c r="N656" s="62">
        <f t="shared" si="10"/>
        <v>0</v>
      </c>
    </row>
    <row r="657" spans="1:14" ht="12.75">
      <c r="A657" s="63">
        <v>656</v>
      </c>
      <c r="B657" s="64" t="s">
        <v>1165</v>
      </c>
      <c r="C657" s="64" t="s">
        <v>453</v>
      </c>
      <c r="D657" s="64">
        <v>35</v>
      </c>
      <c r="E657" s="64">
        <v>31</v>
      </c>
      <c r="F657" s="64">
        <v>0</v>
      </c>
      <c r="G657" s="64" t="s">
        <v>389</v>
      </c>
      <c r="H657" s="64">
        <v>108</v>
      </c>
      <c r="I657" s="64">
        <v>47</v>
      </c>
      <c r="J657" s="64">
        <v>0</v>
      </c>
      <c r="K657" s="64" t="s">
        <v>395</v>
      </c>
      <c r="L657" s="64">
        <v>-7</v>
      </c>
      <c r="M657" s="64">
        <v>1</v>
      </c>
      <c r="N657" s="62">
        <f t="shared" si="10"/>
        <v>0</v>
      </c>
    </row>
    <row r="658" spans="1:14" ht="12.75">
      <c r="A658" s="63">
        <v>657</v>
      </c>
      <c r="B658" s="64" t="s">
        <v>1166</v>
      </c>
      <c r="C658" s="64" t="s">
        <v>403</v>
      </c>
      <c r="D658" s="64">
        <v>29</v>
      </c>
      <c r="E658" s="64">
        <v>16</v>
      </c>
      <c r="F658" s="64">
        <v>0</v>
      </c>
      <c r="G658" s="64" t="s">
        <v>389</v>
      </c>
      <c r="H658" s="64">
        <v>94</v>
      </c>
      <c r="I658" s="64">
        <v>52</v>
      </c>
      <c r="J658" s="64">
        <v>0</v>
      </c>
      <c r="K658" s="64" t="s">
        <v>395</v>
      </c>
      <c r="L658" s="64">
        <v>-6</v>
      </c>
      <c r="M658" s="64">
        <v>1</v>
      </c>
      <c r="N658" s="62">
        <f t="shared" si="10"/>
        <v>0</v>
      </c>
    </row>
    <row r="659" spans="1:14" ht="12.75">
      <c r="A659" s="63">
        <v>658</v>
      </c>
      <c r="B659" s="64" t="s">
        <v>1167</v>
      </c>
      <c r="C659" s="64" t="s">
        <v>394</v>
      </c>
      <c r="D659" s="64">
        <v>48</v>
      </c>
      <c r="E659" s="64">
        <v>57</v>
      </c>
      <c r="F659" s="64">
        <v>0</v>
      </c>
      <c r="G659" s="64" t="s">
        <v>389</v>
      </c>
      <c r="H659" s="64">
        <v>54</v>
      </c>
      <c r="I659" s="64">
        <v>34</v>
      </c>
      <c r="J659" s="64">
        <v>0</v>
      </c>
      <c r="K659" s="64" t="s">
        <v>395</v>
      </c>
      <c r="L659" s="64">
        <v>-3</v>
      </c>
      <c r="M659" s="64">
        <v>1</v>
      </c>
      <c r="N659" s="62">
        <f t="shared" si="10"/>
        <v>0</v>
      </c>
    </row>
    <row r="660" spans="1:14" ht="12.75">
      <c r="A660" s="63">
        <v>659</v>
      </c>
      <c r="B660" s="64" t="s">
        <v>1168</v>
      </c>
      <c r="C660" s="64" t="s">
        <v>1027</v>
      </c>
      <c r="D660" s="64">
        <v>9</v>
      </c>
      <c r="E660" s="64">
        <v>20</v>
      </c>
      <c r="F660" s="64">
        <v>0</v>
      </c>
      <c r="G660" s="64" t="s">
        <v>389</v>
      </c>
      <c r="H660" s="64">
        <v>13</v>
      </c>
      <c r="I660" s="64">
        <v>23</v>
      </c>
      <c r="J660" s="64">
        <v>0</v>
      </c>
      <c r="K660" s="64" t="s">
        <v>347</v>
      </c>
      <c r="L660" s="64">
        <v>1</v>
      </c>
      <c r="M660" s="64">
        <v>1</v>
      </c>
      <c r="N660" s="62">
        <f t="shared" si="10"/>
        <v>0</v>
      </c>
    </row>
    <row r="661" spans="1:14" ht="12.75">
      <c r="A661" s="63">
        <v>660</v>
      </c>
      <c r="B661" s="64" t="s">
        <v>1169</v>
      </c>
      <c r="C661" s="64" t="s">
        <v>449</v>
      </c>
      <c r="D661" s="64">
        <v>7</v>
      </c>
      <c r="E661" s="64">
        <v>13</v>
      </c>
      <c r="F661" s="64">
        <v>0</v>
      </c>
      <c r="G661" s="64" t="s">
        <v>423</v>
      </c>
      <c r="H661" s="64">
        <v>107</v>
      </c>
      <c r="I661" s="64">
        <v>54</v>
      </c>
      <c r="J661" s="64">
        <v>0</v>
      </c>
      <c r="K661" s="64" t="s">
        <v>347</v>
      </c>
      <c r="L661" s="64">
        <v>7</v>
      </c>
      <c r="M661" s="64">
        <v>10</v>
      </c>
      <c r="N661" s="62" t="str">
        <f t="shared" si="10"/>
        <v>GARUT</v>
      </c>
    </row>
    <row r="662" spans="1:14" ht="12.75">
      <c r="A662" s="63">
        <v>661</v>
      </c>
      <c r="B662" s="64" t="s">
        <v>1170</v>
      </c>
      <c r="C662" s="64" t="s">
        <v>507</v>
      </c>
      <c r="D662" s="64">
        <v>41</v>
      </c>
      <c r="E662" s="64">
        <v>37</v>
      </c>
      <c r="F662" s="64">
        <v>0</v>
      </c>
      <c r="G662" s="64" t="s">
        <v>389</v>
      </c>
      <c r="H662" s="64">
        <v>87</v>
      </c>
      <c r="I662" s="64">
        <v>25</v>
      </c>
      <c r="J662" s="64">
        <v>0</v>
      </c>
      <c r="K662" s="64" t="s">
        <v>395</v>
      </c>
      <c r="L662" s="64">
        <v>-5</v>
      </c>
      <c r="M662" s="64">
        <v>1</v>
      </c>
      <c r="N662" s="62">
        <f t="shared" si="10"/>
        <v>0</v>
      </c>
    </row>
    <row r="663" spans="1:14" ht="12.75">
      <c r="A663" s="63">
        <v>662</v>
      </c>
      <c r="B663" s="64" t="s">
        <v>1171</v>
      </c>
      <c r="C663" s="64" t="s">
        <v>399</v>
      </c>
      <c r="D663" s="64">
        <v>26</v>
      </c>
      <c r="E663" s="64">
        <v>18</v>
      </c>
      <c r="F663" s="64">
        <v>0</v>
      </c>
      <c r="G663" s="64" t="s">
        <v>389</v>
      </c>
      <c r="H663" s="64">
        <v>43</v>
      </c>
      <c r="I663" s="64">
        <v>46</v>
      </c>
      <c r="J663" s="64">
        <v>0</v>
      </c>
      <c r="K663" s="64" t="s">
        <v>347</v>
      </c>
      <c r="L663" s="64">
        <v>3</v>
      </c>
      <c r="M663" s="64">
        <v>1</v>
      </c>
      <c r="N663" s="62">
        <f t="shared" si="10"/>
        <v>0</v>
      </c>
    </row>
    <row r="664" spans="1:14" ht="12.75">
      <c r="A664" s="63">
        <v>663</v>
      </c>
      <c r="B664" s="64" t="s">
        <v>1172</v>
      </c>
      <c r="C664" s="64" t="s">
        <v>394</v>
      </c>
      <c r="D664" s="64">
        <v>45</v>
      </c>
      <c r="E664" s="64">
        <v>27</v>
      </c>
      <c r="F664" s="64">
        <v>0</v>
      </c>
      <c r="G664" s="64" t="s">
        <v>389</v>
      </c>
      <c r="H664" s="64">
        <v>75</v>
      </c>
      <c r="I664" s="64">
        <v>40</v>
      </c>
      <c r="J664" s="64">
        <v>0</v>
      </c>
      <c r="K664" s="64" t="s">
        <v>395</v>
      </c>
      <c r="L664" s="64">
        <v>-5</v>
      </c>
      <c r="M664" s="64">
        <v>1</v>
      </c>
      <c r="N664" s="62">
        <f t="shared" si="10"/>
        <v>0</v>
      </c>
    </row>
    <row r="665" spans="1:14" ht="12.75">
      <c r="A665" s="63">
        <v>664</v>
      </c>
      <c r="B665" s="64" t="s">
        <v>1173</v>
      </c>
      <c r="C665" s="64" t="s">
        <v>433</v>
      </c>
      <c r="D665" s="64">
        <v>26</v>
      </c>
      <c r="E665" s="64">
        <v>6</v>
      </c>
      <c r="F665" s="64">
        <v>0</v>
      </c>
      <c r="G665" s="64" t="s">
        <v>389</v>
      </c>
      <c r="H665" s="64">
        <v>91</v>
      </c>
      <c r="I665" s="64">
        <v>35</v>
      </c>
      <c r="J665" s="64">
        <v>0</v>
      </c>
      <c r="K665" s="64" t="s">
        <v>347</v>
      </c>
      <c r="L665" s="64">
        <v>5</v>
      </c>
      <c r="M665" s="64">
        <v>1</v>
      </c>
      <c r="N665" s="62">
        <f t="shared" si="10"/>
        <v>0</v>
      </c>
    </row>
    <row r="666" spans="1:14" ht="12.75">
      <c r="A666" s="63">
        <v>665</v>
      </c>
      <c r="B666" s="64" t="s">
        <v>1174</v>
      </c>
      <c r="C666" s="64" t="s">
        <v>738</v>
      </c>
      <c r="D666" s="64">
        <v>60</v>
      </c>
      <c r="E666" s="64">
        <v>36</v>
      </c>
      <c r="F666" s="64">
        <v>0</v>
      </c>
      <c r="G666" s="64" t="s">
        <v>389</v>
      </c>
      <c r="H666" s="64">
        <v>16</v>
      </c>
      <c r="I666" s="64">
        <v>57</v>
      </c>
      <c r="J666" s="64">
        <v>0</v>
      </c>
      <c r="K666" s="64" t="s">
        <v>347</v>
      </c>
      <c r="L666" s="64">
        <v>1</v>
      </c>
      <c r="M666" s="64">
        <v>1</v>
      </c>
      <c r="N666" s="62">
        <f t="shared" si="10"/>
        <v>0</v>
      </c>
    </row>
    <row r="667" spans="1:14" ht="12.75">
      <c r="A667" s="63">
        <v>666</v>
      </c>
      <c r="B667" s="64" t="s">
        <v>1175</v>
      </c>
      <c r="C667" s="64" t="s">
        <v>433</v>
      </c>
      <c r="D667" s="64">
        <v>24</v>
      </c>
      <c r="E667" s="64">
        <v>45</v>
      </c>
      <c r="F667" s="64">
        <v>0</v>
      </c>
      <c r="G667" s="64" t="s">
        <v>389</v>
      </c>
      <c r="H667" s="64">
        <v>84</v>
      </c>
      <c r="I667" s="64">
        <v>57</v>
      </c>
      <c r="J667" s="64">
        <v>0</v>
      </c>
      <c r="K667" s="64" t="s">
        <v>347</v>
      </c>
      <c r="L667" s="64">
        <v>5</v>
      </c>
      <c r="M667" s="64">
        <v>1</v>
      </c>
      <c r="N667" s="62">
        <f t="shared" si="10"/>
        <v>0</v>
      </c>
    </row>
    <row r="668" spans="1:14" ht="12.75">
      <c r="A668" s="63">
        <v>667</v>
      </c>
      <c r="B668" s="65" t="s">
        <v>1176</v>
      </c>
      <c r="C668" s="65" t="s">
        <v>480</v>
      </c>
      <c r="D668" s="64">
        <v>45</v>
      </c>
      <c r="E668" s="64">
        <v>1</v>
      </c>
      <c r="F668" s="64">
        <v>0</v>
      </c>
      <c r="G668" s="64" t="s">
        <v>389</v>
      </c>
      <c r="H668" s="64">
        <v>84</v>
      </c>
      <c r="I668" s="64">
        <v>42</v>
      </c>
      <c r="J668" s="64">
        <v>0</v>
      </c>
      <c r="K668" s="64" t="s">
        <v>395</v>
      </c>
      <c r="L668" s="64">
        <v>-5</v>
      </c>
      <c r="M668" s="64">
        <v>1</v>
      </c>
      <c r="N668" s="62">
        <f t="shared" si="10"/>
        <v>0</v>
      </c>
    </row>
    <row r="669" spans="1:14" ht="12.75">
      <c r="A669" s="63">
        <v>668</v>
      </c>
      <c r="B669" s="65" t="s">
        <v>1177</v>
      </c>
      <c r="C669" s="65" t="s">
        <v>418</v>
      </c>
      <c r="D669" s="64">
        <v>36</v>
      </c>
      <c r="E669" s="64">
        <v>57</v>
      </c>
      <c r="F669" s="64">
        <v>0</v>
      </c>
      <c r="G669" s="64" t="s">
        <v>389</v>
      </c>
      <c r="H669" s="64">
        <v>37</v>
      </c>
      <c r="I669" s="64">
        <v>29</v>
      </c>
      <c r="J669" s="64">
        <v>0</v>
      </c>
      <c r="K669" s="64" t="s">
        <v>347</v>
      </c>
      <c r="L669" s="64">
        <v>3</v>
      </c>
      <c r="M669" s="64">
        <v>1</v>
      </c>
      <c r="N669" s="62">
        <f t="shared" si="10"/>
        <v>0</v>
      </c>
    </row>
    <row r="670" spans="1:14" ht="12.75">
      <c r="A670" s="63">
        <v>669</v>
      </c>
      <c r="B670" s="64" t="s">
        <v>1178</v>
      </c>
      <c r="C670" s="64" t="s">
        <v>1179</v>
      </c>
      <c r="D670" s="64">
        <v>54</v>
      </c>
      <c r="E670" s="64">
        <v>22</v>
      </c>
      <c r="F670" s="64">
        <v>0</v>
      </c>
      <c r="G670" s="64" t="s">
        <v>389</v>
      </c>
      <c r="H670" s="64">
        <v>18</v>
      </c>
      <c r="I670" s="64">
        <v>39</v>
      </c>
      <c r="J670" s="64">
        <v>0</v>
      </c>
      <c r="K670" s="64" t="s">
        <v>347</v>
      </c>
      <c r="L670" s="64">
        <v>1</v>
      </c>
      <c r="M670" s="64">
        <v>1</v>
      </c>
      <c r="N670" s="62">
        <f t="shared" si="10"/>
        <v>0</v>
      </c>
    </row>
    <row r="671" spans="1:14" ht="12.75">
      <c r="A671" s="63">
        <v>670</v>
      </c>
      <c r="B671" s="64" t="s">
        <v>1180</v>
      </c>
      <c r="C671" s="65" t="s">
        <v>449</v>
      </c>
      <c r="D671" s="64">
        <v>6</v>
      </c>
      <c r="E671" s="64">
        <v>59</v>
      </c>
      <c r="F671" s="64">
        <v>20.7</v>
      </c>
      <c r="G671" s="64" t="s">
        <v>423</v>
      </c>
      <c r="H671" s="64">
        <v>112</v>
      </c>
      <c r="I671" s="64">
        <v>47</v>
      </c>
      <c r="J671" s="64">
        <v>22.7</v>
      </c>
      <c r="K671" s="64" t="s">
        <v>347</v>
      </c>
      <c r="L671" s="64">
        <v>7</v>
      </c>
      <c r="M671" s="64">
        <v>1</v>
      </c>
      <c r="N671" s="62" t="str">
        <f t="shared" si="10"/>
        <v>GEBANG AROSBAYA</v>
      </c>
    </row>
    <row r="672" spans="1:14" ht="12.75">
      <c r="A672" s="63">
        <v>671</v>
      </c>
      <c r="B672" s="64" t="s">
        <v>1181</v>
      </c>
      <c r="C672" s="64" t="s">
        <v>1182</v>
      </c>
      <c r="D672" s="64">
        <v>3</v>
      </c>
      <c r="E672" s="64">
        <v>14</v>
      </c>
      <c r="F672" s="64">
        <v>0</v>
      </c>
      <c r="G672" s="64" t="s">
        <v>389</v>
      </c>
      <c r="H672" s="64">
        <v>19</v>
      </c>
      <c r="I672" s="64">
        <v>46</v>
      </c>
      <c r="J672" s="64">
        <v>0</v>
      </c>
      <c r="K672" s="64" t="s">
        <v>347</v>
      </c>
      <c r="L672" s="64">
        <v>1</v>
      </c>
      <c r="M672" s="64">
        <v>1</v>
      </c>
      <c r="N672" s="62">
        <f t="shared" si="10"/>
        <v>0</v>
      </c>
    </row>
    <row r="673" spans="1:14" ht="12.75">
      <c r="A673" s="63">
        <v>672</v>
      </c>
      <c r="B673" s="64" t="s">
        <v>1183</v>
      </c>
      <c r="C673" s="64" t="s">
        <v>621</v>
      </c>
      <c r="D673" s="64">
        <v>46</v>
      </c>
      <c r="E673" s="64">
        <v>14</v>
      </c>
      <c r="F673" s="64">
        <v>0</v>
      </c>
      <c r="G673" s="64" t="s">
        <v>389</v>
      </c>
      <c r="H673" s="64">
        <v>6</v>
      </c>
      <c r="I673" s="64">
        <v>7</v>
      </c>
      <c r="J673" s="64">
        <v>0</v>
      </c>
      <c r="K673" s="64" t="s">
        <v>347</v>
      </c>
      <c r="L673" s="64">
        <v>1</v>
      </c>
      <c r="M673" s="64">
        <v>1</v>
      </c>
      <c r="N673" s="62">
        <f t="shared" si="10"/>
        <v>0</v>
      </c>
    </row>
    <row r="674" spans="1:14" ht="12.75">
      <c r="A674" s="63">
        <v>673</v>
      </c>
      <c r="B674" s="64" t="s">
        <v>1184</v>
      </c>
      <c r="C674" s="64" t="s">
        <v>468</v>
      </c>
      <c r="D674" s="64">
        <v>44</v>
      </c>
      <c r="E674" s="64">
        <v>24</v>
      </c>
      <c r="F674" s="64">
        <v>0</v>
      </c>
      <c r="G674" s="64" t="s">
        <v>389</v>
      </c>
      <c r="H674" s="64">
        <v>8</v>
      </c>
      <c r="I674" s="64">
        <v>56</v>
      </c>
      <c r="J674" s="64">
        <v>0</v>
      </c>
      <c r="K674" s="64" t="s">
        <v>347</v>
      </c>
      <c r="L674" s="64">
        <v>1</v>
      </c>
      <c r="M674" s="64">
        <v>1</v>
      </c>
      <c r="N674" s="62">
        <f t="shared" si="10"/>
        <v>0</v>
      </c>
    </row>
    <row r="675" spans="1:14" ht="12.75">
      <c r="A675" s="63">
        <v>674</v>
      </c>
      <c r="B675" s="64" t="s">
        <v>1185</v>
      </c>
      <c r="C675" s="64" t="s">
        <v>518</v>
      </c>
      <c r="D675" s="64">
        <v>51</v>
      </c>
      <c r="E675" s="64">
        <v>2</v>
      </c>
      <c r="F675" s="64">
        <v>0</v>
      </c>
      <c r="G675" s="64" t="s">
        <v>389</v>
      </c>
      <c r="H675" s="64">
        <v>3</v>
      </c>
      <c r="I675" s="64">
        <v>42</v>
      </c>
      <c r="J675" s="64">
        <v>0</v>
      </c>
      <c r="K675" s="64" t="s">
        <v>347</v>
      </c>
      <c r="L675" s="64">
        <v>3</v>
      </c>
      <c r="M675" s="64">
        <v>1</v>
      </c>
      <c r="N675" s="62">
        <f t="shared" si="10"/>
        <v>0</v>
      </c>
    </row>
    <row r="676" spans="1:14" ht="12.75">
      <c r="A676" s="63">
        <v>675</v>
      </c>
      <c r="B676" s="65" t="s">
        <v>1186</v>
      </c>
      <c r="C676" s="65" t="s">
        <v>710</v>
      </c>
      <c r="D676" s="64">
        <v>33</v>
      </c>
      <c r="E676" s="64">
        <v>58</v>
      </c>
      <c r="F676" s="64">
        <v>0</v>
      </c>
      <c r="G676" s="64" t="s">
        <v>423</v>
      </c>
      <c r="H676" s="64">
        <v>22</v>
      </c>
      <c r="I676" s="64">
        <v>25</v>
      </c>
      <c r="J676" s="64">
        <v>0</v>
      </c>
      <c r="K676" s="64" t="s">
        <v>347</v>
      </c>
      <c r="L676" s="64">
        <v>2</v>
      </c>
      <c r="M676" s="64">
        <v>1</v>
      </c>
      <c r="N676" s="62">
        <f t="shared" si="10"/>
        <v>0</v>
      </c>
    </row>
    <row r="677" spans="1:14" ht="12.75">
      <c r="A677" s="63">
        <v>676</v>
      </c>
      <c r="B677" s="64" t="s">
        <v>1187</v>
      </c>
      <c r="C677" s="64" t="s">
        <v>484</v>
      </c>
      <c r="D677" s="64">
        <v>5</v>
      </c>
      <c r="E677" s="64">
        <v>25</v>
      </c>
      <c r="F677" s="64">
        <v>0</v>
      </c>
      <c r="G677" s="64" t="s">
        <v>389</v>
      </c>
      <c r="H677" s="64">
        <v>100</v>
      </c>
      <c r="I677" s="64">
        <v>15</v>
      </c>
      <c r="J677" s="64">
        <v>0</v>
      </c>
      <c r="K677" s="64" t="s">
        <v>347</v>
      </c>
      <c r="L677" s="64">
        <v>8</v>
      </c>
      <c r="M677" s="64">
        <v>1</v>
      </c>
      <c r="N677" s="62">
        <f t="shared" si="10"/>
        <v>0</v>
      </c>
    </row>
    <row r="678" spans="1:14" ht="12.75">
      <c r="A678" s="63">
        <v>677</v>
      </c>
      <c r="B678" s="64" t="s">
        <v>1188</v>
      </c>
      <c r="C678" s="64" t="s">
        <v>1189</v>
      </c>
      <c r="D678" s="64">
        <v>6</v>
      </c>
      <c r="E678" s="64">
        <v>30</v>
      </c>
      <c r="F678" s="64">
        <v>0</v>
      </c>
      <c r="G678" s="64" t="s">
        <v>389</v>
      </c>
      <c r="H678" s="64">
        <v>58</v>
      </c>
      <c r="I678" s="64">
        <v>15</v>
      </c>
      <c r="J678" s="64">
        <v>0</v>
      </c>
      <c r="K678" s="64" t="s">
        <v>395</v>
      </c>
      <c r="L678" s="64">
        <v>-3</v>
      </c>
      <c r="M678" s="64">
        <v>1</v>
      </c>
      <c r="N678" s="62">
        <f t="shared" si="10"/>
        <v>0</v>
      </c>
    </row>
    <row r="679" spans="1:14" ht="12.75">
      <c r="A679" s="63">
        <v>678</v>
      </c>
      <c r="B679" s="64" t="s">
        <v>1188</v>
      </c>
      <c r="C679" s="64" t="s">
        <v>1030</v>
      </c>
      <c r="D679" s="64">
        <v>38</v>
      </c>
      <c r="E679" s="64">
        <v>41</v>
      </c>
      <c r="F679" s="64">
        <v>0</v>
      </c>
      <c r="G679" s="64" t="s">
        <v>389</v>
      </c>
      <c r="H679" s="64">
        <v>75</v>
      </c>
      <c r="I679" s="64">
        <v>21</v>
      </c>
      <c r="J679" s="64">
        <v>0</v>
      </c>
      <c r="K679" s="64" t="s">
        <v>395</v>
      </c>
      <c r="L679" s="64">
        <v>-5</v>
      </c>
      <c r="M679" s="64">
        <v>1</v>
      </c>
      <c r="N679" s="62">
        <f t="shared" si="10"/>
        <v>0</v>
      </c>
    </row>
    <row r="680" spans="1:14" ht="12.75">
      <c r="A680" s="63">
        <v>679</v>
      </c>
      <c r="B680" s="64" t="s">
        <v>1188</v>
      </c>
      <c r="C680" s="64" t="s">
        <v>436</v>
      </c>
      <c r="D680" s="64">
        <v>33</v>
      </c>
      <c r="E680" s="64">
        <v>19</v>
      </c>
      <c r="F680" s="64">
        <v>0</v>
      </c>
      <c r="G680" s="64" t="s">
        <v>389</v>
      </c>
      <c r="H680" s="64">
        <v>79</v>
      </c>
      <c r="I680" s="64">
        <v>19</v>
      </c>
      <c r="J680" s="64">
        <v>0</v>
      </c>
      <c r="K680" s="64" t="s">
        <v>395</v>
      </c>
      <c r="L680" s="64">
        <v>-5</v>
      </c>
      <c r="M680" s="64">
        <v>1</v>
      </c>
      <c r="N680" s="62">
        <f t="shared" si="10"/>
        <v>0</v>
      </c>
    </row>
    <row r="681" spans="1:14" ht="12.75">
      <c r="A681" s="63">
        <v>680</v>
      </c>
      <c r="B681" s="64" t="s">
        <v>1190</v>
      </c>
      <c r="C681" s="64" t="s">
        <v>674</v>
      </c>
      <c r="D681" s="64">
        <v>50</v>
      </c>
      <c r="E681" s="64">
        <v>51</v>
      </c>
      <c r="F681" s="64">
        <v>0</v>
      </c>
      <c r="G681" s="64" t="s">
        <v>389</v>
      </c>
      <c r="H681" s="64">
        <v>12</v>
      </c>
      <c r="I681" s="64">
        <v>11</v>
      </c>
      <c r="J681" s="64">
        <v>0</v>
      </c>
      <c r="K681" s="64" t="s">
        <v>347</v>
      </c>
      <c r="L681" s="64">
        <v>1</v>
      </c>
      <c r="M681" s="64">
        <v>1</v>
      </c>
      <c r="N681" s="62">
        <f t="shared" si="10"/>
        <v>0</v>
      </c>
    </row>
    <row r="682" spans="1:14" ht="12.75">
      <c r="A682" s="63">
        <v>681</v>
      </c>
      <c r="B682" s="64" t="s">
        <v>1191</v>
      </c>
      <c r="C682" s="64" t="s">
        <v>422</v>
      </c>
      <c r="D682" s="64">
        <v>28</v>
      </c>
      <c r="E682" s="64">
        <v>48</v>
      </c>
      <c r="F682" s="64">
        <v>0</v>
      </c>
      <c r="G682" s="64" t="s">
        <v>423</v>
      </c>
      <c r="H682" s="64">
        <v>114</v>
      </c>
      <c r="I682" s="64">
        <v>42</v>
      </c>
      <c r="J682" s="64">
        <v>0</v>
      </c>
      <c r="K682" s="64" t="s">
        <v>347</v>
      </c>
      <c r="L682" s="64">
        <v>8</v>
      </c>
      <c r="M682" s="64">
        <v>1</v>
      </c>
      <c r="N682" s="62">
        <f t="shared" si="10"/>
        <v>0</v>
      </c>
    </row>
    <row r="683" spans="1:14" ht="12.75">
      <c r="A683" s="63">
        <v>682</v>
      </c>
      <c r="B683" s="64" t="s">
        <v>1192</v>
      </c>
      <c r="C683" s="64" t="s">
        <v>472</v>
      </c>
      <c r="D683" s="64">
        <v>41</v>
      </c>
      <c r="E683" s="64">
        <v>55</v>
      </c>
      <c r="F683" s="64">
        <v>0</v>
      </c>
      <c r="G683" s="64" t="s">
        <v>389</v>
      </c>
      <c r="H683" s="64">
        <v>2</v>
      </c>
      <c r="I683" s="64">
        <v>46</v>
      </c>
      <c r="J683" s="64">
        <v>0</v>
      </c>
      <c r="K683" s="64" t="s">
        <v>347</v>
      </c>
      <c r="L683" s="64">
        <v>1</v>
      </c>
      <c r="M683" s="64">
        <v>1</v>
      </c>
      <c r="N683" s="62">
        <f t="shared" si="10"/>
        <v>0</v>
      </c>
    </row>
    <row r="684" spans="1:14" ht="12.75">
      <c r="A684" s="63">
        <v>683</v>
      </c>
      <c r="B684" s="65" t="s">
        <v>1193</v>
      </c>
      <c r="C684" s="65" t="s">
        <v>439</v>
      </c>
      <c r="D684" s="64">
        <v>30</v>
      </c>
      <c r="E684" s="64">
        <v>5</v>
      </c>
      <c r="F684" s="64">
        <v>0</v>
      </c>
      <c r="G684" s="64" t="s">
        <v>389</v>
      </c>
      <c r="H684" s="64">
        <v>35</v>
      </c>
      <c r="I684" s="64">
        <v>13</v>
      </c>
      <c r="J684" s="64">
        <v>0</v>
      </c>
      <c r="K684" s="64" t="s">
        <v>347</v>
      </c>
      <c r="L684" s="64">
        <v>2</v>
      </c>
      <c r="M684" s="64">
        <v>300</v>
      </c>
      <c r="N684" s="62">
        <f t="shared" si="10"/>
        <v>0</v>
      </c>
    </row>
    <row r="685" spans="1:14" ht="12.75">
      <c r="A685" s="63">
        <v>684</v>
      </c>
      <c r="B685" s="64" t="s">
        <v>1194</v>
      </c>
      <c r="C685" s="64" t="s">
        <v>470</v>
      </c>
      <c r="D685" s="64">
        <v>32</v>
      </c>
      <c r="E685" s="64">
        <v>23</v>
      </c>
      <c r="F685" s="64">
        <v>0</v>
      </c>
      <c r="G685" s="64" t="s">
        <v>389</v>
      </c>
      <c r="H685" s="64">
        <v>3</v>
      </c>
      <c r="I685" s="64">
        <v>48</v>
      </c>
      <c r="J685" s="64">
        <v>0</v>
      </c>
      <c r="K685" s="64" t="s">
        <v>347</v>
      </c>
      <c r="L685" s="64">
        <v>1</v>
      </c>
      <c r="M685" s="64">
        <v>1</v>
      </c>
      <c r="N685" s="62">
        <f t="shared" si="10"/>
        <v>0</v>
      </c>
    </row>
    <row r="686" spans="1:14" ht="12.75">
      <c r="A686" s="63">
        <v>685</v>
      </c>
      <c r="B686" s="65" t="s">
        <v>1195</v>
      </c>
      <c r="C686" s="65" t="s">
        <v>666</v>
      </c>
      <c r="D686" s="64">
        <v>24</v>
      </c>
      <c r="E686" s="64">
        <v>57</v>
      </c>
      <c r="F686" s="64">
        <v>0</v>
      </c>
      <c r="G686" s="64" t="s">
        <v>389</v>
      </c>
      <c r="H686" s="64">
        <v>10</v>
      </c>
      <c r="I686" s="64">
        <v>10</v>
      </c>
      <c r="J686" s="64">
        <v>0</v>
      </c>
      <c r="K686" s="64" t="s">
        <v>347</v>
      </c>
      <c r="L686" s="64">
        <v>2</v>
      </c>
      <c r="M686" s="64">
        <v>1</v>
      </c>
      <c r="N686" s="62">
        <f t="shared" si="10"/>
        <v>0</v>
      </c>
    </row>
    <row r="687" spans="1:14" ht="12.75">
      <c r="A687" s="63">
        <v>686</v>
      </c>
      <c r="B687" s="64" t="s">
        <v>1196</v>
      </c>
      <c r="C687" s="64" t="s">
        <v>787</v>
      </c>
      <c r="D687" s="64">
        <v>44</v>
      </c>
      <c r="E687" s="64">
        <v>21</v>
      </c>
      <c r="F687" s="64">
        <v>0</v>
      </c>
      <c r="G687" s="64" t="s">
        <v>389</v>
      </c>
      <c r="H687" s="64">
        <v>105</v>
      </c>
      <c r="I687" s="64">
        <v>32</v>
      </c>
      <c r="J687" s="64">
        <v>0</v>
      </c>
      <c r="K687" s="64" t="s">
        <v>395</v>
      </c>
      <c r="L687" s="64">
        <v>-7</v>
      </c>
      <c r="M687" s="64">
        <v>1</v>
      </c>
      <c r="N687" s="62">
        <f t="shared" si="10"/>
        <v>0</v>
      </c>
    </row>
    <row r="688" spans="1:14" ht="12.75">
      <c r="A688" s="63">
        <v>687</v>
      </c>
      <c r="B688" s="64" t="s">
        <v>1197</v>
      </c>
      <c r="C688" s="64" t="s">
        <v>408</v>
      </c>
      <c r="D688" s="64">
        <v>30</v>
      </c>
      <c r="E688" s="64">
        <v>1</v>
      </c>
      <c r="F688" s="64">
        <v>0</v>
      </c>
      <c r="G688" s="64" t="s">
        <v>389</v>
      </c>
      <c r="H688" s="64">
        <v>31</v>
      </c>
      <c r="I688" s="64">
        <v>10</v>
      </c>
      <c r="J688" s="64">
        <v>0</v>
      </c>
      <c r="K688" s="64" t="s">
        <v>347</v>
      </c>
      <c r="L688" s="64">
        <v>2</v>
      </c>
      <c r="M688" s="64">
        <v>1</v>
      </c>
      <c r="N688" s="62">
        <f t="shared" si="10"/>
        <v>0</v>
      </c>
    </row>
    <row r="689" spans="1:14" ht="12.75">
      <c r="A689" s="63">
        <v>688</v>
      </c>
      <c r="B689" s="64" t="s">
        <v>1198</v>
      </c>
      <c r="C689" s="64" t="s">
        <v>399</v>
      </c>
      <c r="D689" s="64">
        <v>16</v>
      </c>
      <c r="E689" s="64">
        <v>52</v>
      </c>
      <c r="F689" s="64">
        <v>0</v>
      </c>
      <c r="G689" s="64" t="s">
        <v>389</v>
      </c>
      <c r="H689" s="64">
        <v>42</v>
      </c>
      <c r="I689" s="64">
        <v>35</v>
      </c>
      <c r="J689" s="64">
        <v>0</v>
      </c>
      <c r="K689" s="64" t="s">
        <v>347</v>
      </c>
      <c r="L689" s="64">
        <v>3</v>
      </c>
      <c r="M689" s="64">
        <v>1</v>
      </c>
      <c r="N689" s="62">
        <f t="shared" si="10"/>
        <v>0</v>
      </c>
    </row>
    <row r="690" spans="1:14" ht="12.75">
      <c r="A690" s="63">
        <v>689</v>
      </c>
      <c r="B690" s="64" t="s">
        <v>1199</v>
      </c>
      <c r="C690" s="64" t="s">
        <v>480</v>
      </c>
      <c r="D690" s="64">
        <v>43</v>
      </c>
      <c r="E690" s="64">
        <v>58</v>
      </c>
      <c r="F690" s="64">
        <v>0</v>
      </c>
      <c r="G690" s="64" t="s">
        <v>389</v>
      </c>
      <c r="H690" s="64">
        <v>84</v>
      </c>
      <c r="I690" s="64">
        <v>28</v>
      </c>
      <c r="J690" s="64">
        <v>0</v>
      </c>
      <c r="K690" s="64" t="s">
        <v>395</v>
      </c>
      <c r="L690" s="64">
        <v>-5</v>
      </c>
      <c r="M690" s="64">
        <v>1</v>
      </c>
      <c r="N690" s="62">
        <f t="shared" si="10"/>
        <v>0</v>
      </c>
    </row>
    <row r="691" spans="1:14" ht="12.75">
      <c r="A691" s="63">
        <v>690</v>
      </c>
      <c r="B691" s="64" t="s">
        <v>1200</v>
      </c>
      <c r="C691" s="64" t="s">
        <v>449</v>
      </c>
      <c r="D691" s="64">
        <v>7</v>
      </c>
      <c r="E691" s="64">
        <v>4</v>
      </c>
      <c r="F691" s="64">
        <v>49</v>
      </c>
      <c r="G691" s="64" t="s">
        <v>423</v>
      </c>
      <c r="H691" s="64">
        <v>112</v>
      </c>
      <c r="I691" s="64">
        <v>29</v>
      </c>
      <c r="J691" s="64">
        <v>34</v>
      </c>
      <c r="K691" s="64" t="s">
        <v>347</v>
      </c>
      <c r="L691" s="64">
        <v>7</v>
      </c>
      <c r="M691" s="64">
        <v>10</v>
      </c>
      <c r="N691" s="62" t="str">
        <f t="shared" si="10"/>
        <v>GLAGAH</v>
      </c>
    </row>
    <row r="692" spans="1:14" ht="12.75">
      <c r="A692" s="63">
        <v>691</v>
      </c>
      <c r="B692" s="64" t="s">
        <v>1201</v>
      </c>
      <c r="C692" s="65" t="s">
        <v>449</v>
      </c>
      <c r="D692" s="64">
        <v>7</v>
      </c>
      <c r="E692" s="64">
        <v>4</v>
      </c>
      <c r="F692" s="64">
        <v>49</v>
      </c>
      <c r="G692" s="64" t="s">
        <v>423</v>
      </c>
      <c r="H692" s="64">
        <v>112</v>
      </c>
      <c r="I692" s="64">
        <v>29</v>
      </c>
      <c r="J692" s="64">
        <v>34</v>
      </c>
      <c r="K692" s="64" t="s">
        <v>347</v>
      </c>
      <c r="L692" s="64">
        <v>7</v>
      </c>
      <c r="M692" s="64">
        <v>10</v>
      </c>
      <c r="N692" s="62" t="str">
        <f t="shared" si="10"/>
        <v>GLAGAH LAMONGAN</v>
      </c>
    </row>
    <row r="693" spans="1:14" ht="12.75">
      <c r="A693" s="63">
        <v>692</v>
      </c>
      <c r="B693" s="64" t="s">
        <v>1202</v>
      </c>
      <c r="C693" s="64" t="s">
        <v>653</v>
      </c>
      <c r="D693" s="64">
        <v>55</v>
      </c>
      <c r="E693" s="64">
        <v>52</v>
      </c>
      <c r="F693" s="64">
        <v>0</v>
      </c>
      <c r="G693" s="64" t="s">
        <v>389</v>
      </c>
      <c r="H693" s="64">
        <v>4</v>
      </c>
      <c r="I693" s="64">
        <v>26</v>
      </c>
      <c r="J693" s="64">
        <v>0</v>
      </c>
      <c r="K693" s="64" t="s">
        <v>395</v>
      </c>
      <c r="L693" s="64">
        <v>0</v>
      </c>
      <c r="M693" s="64">
        <v>1</v>
      </c>
      <c r="N693" s="62">
        <f t="shared" si="10"/>
        <v>0</v>
      </c>
    </row>
    <row r="694" spans="1:14" ht="12.75">
      <c r="A694" s="63">
        <v>693</v>
      </c>
      <c r="B694" s="64" t="s">
        <v>1202</v>
      </c>
      <c r="C694" s="64" t="s">
        <v>685</v>
      </c>
      <c r="D694" s="64">
        <v>48</v>
      </c>
      <c r="E694" s="64">
        <v>13</v>
      </c>
      <c r="F694" s="64">
        <v>0</v>
      </c>
      <c r="G694" s="64" t="s">
        <v>389</v>
      </c>
      <c r="H694" s="64">
        <v>106</v>
      </c>
      <c r="I694" s="64">
        <v>37</v>
      </c>
      <c r="J694" s="64">
        <v>0</v>
      </c>
      <c r="K694" s="64" t="s">
        <v>395</v>
      </c>
      <c r="L694" s="64">
        <v>-7</v>
      </c>
      <c r="M694" s="64">
        <v>1</v>
      </c>
      <c r="N694" s="62">
        <f t="shared" si="10"/>
        <v>0</v>
      </c>
    </row>
    <row r="695" spans="1:14" ht="12.75">
      <c r="A695" s="63">
        <v>694</v>
      </c>
      <c r="B695" s="64" t="s">
        <v>1203</v>
      </c>
      <c r="C695" s="64" t="s">
        <v>685</v>
      </c>
      <c r="D695" s="64">
        <v>47</v>
      </c>
      <c r="E695" s="64">
        <v>8</v>
      </c>
      <c r="F695" s="64">
        <v>0</v>
      </c>
      <c r="G695" s="64" t="s">
        <v>389</v>
      </c>
      <c r="H695" s="64">
        <v>104</v>
      </c>
      <c r="I695" s="64">
        <v>48</v>
      </c>
      <c r="J695" s="64">
        <v>0</v>
      </c>
      <c r="K695" s="64" t="s">
        <v>395</v>
      </c>
      <c r="L695" s="64">
        <v>-7</v>
      </c>
      <c r="M695" s="64">
        <v>1</v>
      </c>
      <c r="N695" s="62">
        <f t="shared" si="10"/>
        <v>0</v>
      </c>
    </row>
    <row r="696" spans="1:14" ht="12.75">
      <c r="A696" s="63">
        <v>695</v>
      </c>
      <c r="B696" s="64" t="s">
        <v>1204</v>
      </c>
      <c r="C696" s="64" t="s">
        <v>458</v>
      </c>
      <c r="D696" s="64">
        <v>43</v>
      </c>
      <c r="E696" s="64">
        <v>21</v>
      </c>
      <c r="F696" s="64">
        <v>0</v>
      </c>
      <c r="G696" s="64" t="s">
        <v>389</v>
      </c>
      <c r="H696" s="64">
        <v>73</v>
      </c>
      <c r="I696" s="64">
        <v>37</v>
      </c>
      <c r="J696" s="64">
        <v>0</v>
      </c>
      <c r="K696" s="64" t="s">
        <v>395</v>
      </c>
      <c r="L696" s="64">
        <v>-5</v>
      </c>
      <c r="M696" s="64">
        <v>1</v>
      </c>
      <c r="N696" s="62">
        <f t="shared" si="10"/>
        <v>0</v>
      </c>
    </row>
    <row r="697" spans="1:14" ht="12.75">
      <c r="A697" s="63">
        <v>696</v>
      </c>
      <c r="B697" s="64" t="s">
        <v>1205</v>
      </c>
      <c r="C697" s="64" t="s">
        <v>658</v>
      </c>
      <c r="D697" s="64">
        <v>42</v>
      </c>
      <c r="E697" s="64">
        <v>5</v>
      </c>
      <c r="F697" s="64">
        <v>0</v>
      </c>
      <c r="G697" s="64" t="s">
        <v>389</v>
      </c>
      <c r="H697" s="64">
        <v>87</v>
      </c>
      <c r="I697" s="64">
        <v>49</v>
      </c>
      <c r="J697" s="64">
        <v>0</v>
      </c>
      <c r="K697" s="64" t="s">
        <v>395</v>
      </c>
      <c r="L697" s="64">
        <v>-6</v>
      </c>
      <c r="M697" s="64">
        <v>1</v>
      </c>
      <c r="N697" s="62">
        <f t="shared" si="10"/>
        <v>0</v>
      </c>
    </row>
    <row r="698" spans="1:14" ht="12.75">
      <c r="A698" s="63">
        <v>697</v>
      </c>
      <c r="B698" s="64" t="s">
        <v>1206</v>
      </c>
      <c r="C698" s="64" t="s">
        <v>674</v>
      </c>
      <c r="D698" s="64">
        <v>51</v>
      </c>
      <c r="E698" s="64">
        <v>32</v>
      </c>
      <c r="F698" s="64">
        <v>0</v>
      </c>
      <c r="G698" s="64" t="s">
        <v>389</v>
      </c>
      <c r="H698" s="64">
        <v>9</v>
      </c>
      <c r="I698" s="64">
        <v>55</v>
      </c>
      <c r="J698" s="64">
        <v>0</v>
      </c>
      <c r="K698" s="64" t="s">
        <v>347</v>
      </c>
      <c r="L698" s="64">
        <v>1</v>
      </c>
      <c r="M698" s="64">
        <v>1</v>
      </c>
      <c r="N698" s="62">
        <f t="shared" si="10"/>
        <v>0</v>
      </c>
    </row>
    <row r="699" spans="1:14" ht="12.75">
      <c r="A699" s="63">
        <v>698</v>
      </c>
      <c r="B699" s="65" t="s">
        <v>1207</v>
      </c>
      <c r="C699" s="65" t="s">
        <v>488</v>
      </c>
      <c r="D699" s="64">
        <v>16</v>
      </c>
      <c r="E699" s="64">
        <v>38</v>
      </c>
      <c r="F699" s="64">
        <v>0</v>
      </c>
      <c r="G699" s="64" t="s">
        <v>423</v>
      </c>
      <c r="H699" s="64">
        <v>49</v>
      </c>
      <c r="I699" s="64">
        <v>13</v>
      </c>
      <c r="J699" s="64">
        <v>0</v>
      </c>
      <c r="K699" s="64" t="s">
        <v>395</v>
      </c>
      <c r="L699" s="64">
        <v>-3</v>
      </c>
      <c r="M699" s="64">
        <v>1</v>
      </c>
      <c r="N699" s="62">
        <f t="shared" si="10"/>
        <v>0</v>
      </c>
    </row>
    <row r="700" spans="1:14" ht="12.75">
      <c r="A700" s="63">
        <v>699</v>
      </c>
      <c r="B700" s="64" t="s">
        <v>1208</v>
      </c>
      <c r="C700" s="64" t="s">
        <v>539</v>
      </c>
      <c r="D700" s="64">
        <v>35</v>
      </c>
      <c r="E700" s="64">
        <v>20</v>
      </c>
      <c r="F700" s="64">
        <v>0</v>
      </c>
      <c r="G700" s="64" t="s">
        <v>389</v>
      </c>
      <c r="H700" s="64">
        <v>77</v>
      </c>
      <c r="I700" s="64">
        <v>58</v>
      </c>
      <c r="J700" s="64">
        <v>0</v>
      </c>
      <c r="K700" s="64" t="s">
        <v>395</v>
      </c>
      <c r="L700" s="64">
        <v>-5</v>
      </c>
      <c r="M700" s="64">
        <v>1</v>
      </c>
      <c r="N700" s="62">
        <f t="shared" si="10"/>
        <v>0</v>
      </c>
    </row>
    <row r="701" spans="1:14" ht="12.75">
      <c r="A701" s="63">
        <v>700</v>
      </c>
      <c r="B701" s="65" t="s">
        <v>1209</v>
      </c>
      <c r="C701" s="65" t="s">
        <v>1182</v>
      </c>
      <c r="D701" s="64">
        <v>1</v>
      </c>
      <c r="E701" s="64">
        <v>40</v>
      </c>
      <c r="F701" s="64">
        <v>0</v>
      </c>
      <c r="G701" s="64" t="s">
        <v>423</v>
      </c>
      <c r="H701" s="64">
        <v>29</v>
      </c>
      <c r="I701" s="64">
        <v>14</v>
      </c>
      <c r="J701" s="64">
        <v>0</v>
      </c>
      <c r="K701" s="64" t="s">
        <v>347</v>
      </c>
      <c r="L701" s="64">
        <v>1</v>
      </c>
      <c r="M701" s="64">
        <v>1</v>
      </c>
      <c r="N701" s="62">
        <f t="shared" si="10"/>
        <v>0</v>
      </c>
    </row>
    <row r="702" spans="1:14" ht="12.75">
      <c r="A702" s="63">
        <v>701</v>
      </c>
      <c r="B702" s="64" t="s">
        <v>1210</v>
      </c>
      <c r="C702" s="64" t="s">
        <v>449</v>
      </c>
      <c r="D702" s="64">
        <v>7</v>
      </c>
      <c r="E702" s="64">
        <v>35</v>
      </c>
      <c r="F702" s="64">
        <v>0</v>
      </c>
      <c r="G702" s="64" t="s">
        <v>423</v>
      </c>
      <c r="H702" s="64">
        <v>109</v>
      </c>
      <c r="I702" s="64">
        <v>31</v>
      </c>
      <c r="J702" s="64">
        <v>0</v>
      </c>
      <c r="K702" s="64" t="s">
        <v>347</v>
      </c>
      <c r="L702" s="64">
        <v>7</v>
      </c>
      <c r="M702" s="64">
        <v>10</v>
      </c>
      <c r="N702" s="62" t="str">
        <f t="shared" si="10"/>
        <v>GOMBONG</v>
      </c>
    </row>
    <row r="703" spans="1:14" ht="12.75">
      <c r="A703" s="63">
        <v>702</v>
      </c>
      <c r="B703" s="64" t="s">
        <v>1211</v>
      </c>
      <c r="C703" s="64" t="s">
        <v>921</v>
      </c>
      <c r="D703" s="64">
        <v>39</v>
      </c>
      <c r="E703" s="64">
        <v>22</v>
      </c>
      <c r="F703" s="64">
        <v>0</v>
      </c>
      <c r="G703" s="64" t="s">
        <v>389</v>
      </c>
      <c r="H703" s="64">
        <v>101</v>
      </c>
      <c r="I703" s="64">
        <v>42</v>
      </c>
      <c r="J703" s="64">
        <v>0</v>
      </c>
      <c r="K703" s="64" t="s">
        <v>395</v>
      </c>
      <c r="L703" s="64">
        <v>-6</v>
      </c>
      <c r="M703" s="64">
        <v>1</v>
      </c>
      <c r="N703" s="62">
        <f t="shared" si="10"/>
        <v>0</v>
      </c>
    </row>
    <row r="704" spans="1:14" ht="12.75">
      <c r="A704" s="63">
        <v>703</v>
      </c>
      <c r="B704" s="64" t="s">
        <v>1212</v>
      </c>
      <c r="C704" s="64" t="s">
        <v>844</v>
      </c>
      <c r="D704" s="64">
        <v>33</v>
      </c>
      <c r="E704" s="64">
        <v>25</v>
      </c>
      <c r="F704" s="64">
        <v>0</v>
      </c>
      <c r="G704" s="64" t="s">
        <v>389</v>
      </c>
      <c r="H704" s="64">
        <v>112</v>
      </c>
      <c r="I704" s="64">
        <v>22</v>
      </c>
      <c r="J704" s="64">
        <v>0</v>
      </c>
      <c r="K704" s="64" t="s">
        <v>395</v>
      </c>
      <c r="L704" s="64">
        <v>-7</v>
      </c>
      <c r="M704" s="64">
        <v>1</v>
      </c>
      <c r="N704" s="62">
        <f t="shared" si="10"/>
        <v>0</v>
      </c>
    </row>
    <row r="705" spans="1:14" ht="12.75">
      <c r="A705" s="63">
        <v>704</v>
      </c>
      <c r="B705" s="64" t="s">
        <v>1213</v>
      </c>
      <c r="C705" s="64" t="s">
        <v>394</v>
      </c>
      <c r="D705" s="64">
        <v>53</v>
      </c>
      <c r="E705" s="64">
        <v>19</v>
      </c>
      <c r="F705" s="64">
        <v>0</v>
      </c>
      <c r="G705" s="64" t="s">
        <v>389</v>
      </c>
      <c r="H705" s="64">
        <v>60</v>
      </c>
      <c r="I705" s="64">
        <v>25</v>
      </c>
      <c r="J705" s="64">
        <v>0</v>
      </c>
      <c r="K705" s="64" t="s">
        <v>395</v>
      </c>
      <c r="L705" s="64">
        <v>-4</v>
      </c>
      <c r="M705" s="64">
        <v>1</v>
      </c>
      <c r="N705" s="62">
        <f t="shared" si="10"/>
        <v>0</v>
      </c>
    </row>
    <row r="706" spans="1:14" ht="12.75">
      <c r="A706" s="63">
        <v>705</v>
      </c>
      <c r="B706" s="64" t="s">
        <v>1214</v>
      </c>
      <c r="C706" s="64" t="s">
        <v>394</v>
      </c>
      <c r="D706" s="64">
        <v>45</v>
      </c>
      <c r="E706" s="64">
        <v>53</v>
      </c>
      <c r="F706" s="64">
        <v>0</v>
      </c>
      <c r="G706" s="64" t="s">
        <v>389</v>
      </c>
      <c r="H706" s="64">
        <v>82</v>
      </c>
      <c r="I706" s="64">
        <v>34</v>
      </c>
      <c r="J706" s="64">
        <v>0</v>
      </c>
      <c r="K706" s="64" t="s">
        <v>395</v>
      </c>
      <c r="L706" s="64">
        <v>-5</v>
      </c>
      <c r="M706" s="64">
        <v>1</v>
      </c>
      <c r="N706" s="62">
        <f t="shared" si="10"/>
        <v>0</v>
      </c>
    </row>
    <row r="707" spans="1:14" ht="12.75">
      <c r="A707" s="63">
        <v>706</v>
      </c>
      <c r="B707" s="65" t="s">
        <v>1215</v>
      </c>
      <c r="C707" s="65" t="s">
        <v>449</v>
      </c>
      <c r="D707" s="64">
        <v>0</v>
      </c>
      <c r="E707" s="64">
        <v>34</v>
      </c>
      <c r="F707" s="64">
        <v>0</v>
      </c>
      <c r="G707" s="64" t="s">
        <v>389</v>
      </c>
      <c r="H707" s="64">
        <v>123</v>
      </c>
      <c r="I707" s="64">
        <v>5</v>
      </c>
      <c r="J707" s="64">
        <v>0</v>
      </c>
      <c r="K707" s="64" t="s">
        <v>347</v>
      </c>
      <c r="L707" s="64">
        <v>8</v>
      </c>
      <c r="M707" s="64">
        <v>10</v>
      </c>
      <c r="N707" s="62" t="str">
        <f aca="true" t="shared" si="11" ref="N707:N770">+IF(C707=$N$1,B707,)</f>
        <v>GORONTALO</v>
      </c>
    </row>
    <row r="708" spans="1:14" ht="12.75">
      <c r="A708" s="63">
        <v>707</v>
      </c>
      <c r="B708" s="65" t="s">
        <v>1216</v>
      </c>
      <c r="C708" s="65" t="s">
        <v>738</v>
      </c>
      <c r="D708" s="64">
        <v>57</v>
      </c>
      <c r="E708" s="64">
        <v>40</v>
      </c>
      <c r="F708" s="64">
        <v>0</v>
      </c>
      <c r="G708" s="64" t="s">
        <v>389</v>
      </c>
      <c r="H708" s="64">
        <v>12</v>
      </c>
      <c r="I708" s="64">
        <v>17</v>
      </c>
      <c r="J708" s="64">
        <v>0</v>
      </c>
      <c r="K708" s="64" t="s">
        <v>347</v>
      </c>
      <c r="L708" s="64">
        <v>1</v>
      </c>
      <c r="M708" s="64">
        <v>1</v>
      </c>
      <c r="N708" s="62">
        <f t="shared" si="11"/>
        <v>0</v>
      </c>
    </row>
    <row r="709" spans="1:14" ht="12.75">
      <c r="A709" s="63">
        <v>708</v>
      </c>
      <c r="B709" s="64" t="s">
        <v>1217</v>
      </c>
      <c r="C709" s="64" t="s">
        <v>449</v>
      </c>
      <c r="D709" s="64">
        <v>8</v>
      </c>
      <c r="E709" s="64">
        <v>35</v>
      </c>
      <c r="F709" s="64">
        <v>0</v>
      </c>
      <c r="G709" s="64" t="s">
        <v>423</v>
      </c>
      <c r="H709" s="64">
        <v>114</v>
      </c>
      <c r="I709" s="64">
        <v>13</v>
      </c>
      <c r="J709" s="64">
        <v>0</v>
      </c>
      <c r="K709" s="64" t="s">
        <v>347</v>
      </c>
      <c r="L709" s="64">
        <v>7</v>
      </c>
      <c r="M709" s="64">
        <v>10</v>
      </c>
      <c r="N709" s="62" t="str">
        <f t="shared" si="11"/>
        <v>GRAJAKAN</v>
      </c>
    </row>
    <row r="710" spans="1:14" ht="12.75">
      <c r="A710" s="63">
        <v>709</v>
      </c>
      <c r="B710" s="64" t="s">
        <v>1218</v>
      </c>
      <c r="C710" s="64" t="s">
        <v>472</v>
      </c>
      <c r="D710" s="64">
        <v>27</v>
      </c>
      <c r="E710" s="64">
        <v>56</v>
      </c>
      <c r="F710" s="64">
        <v>0</v>
      </c>
      <c r="G710" s="64" t="s">
        <v>389</v>
      </c>
      <c r="H710" s="64">
        <v>15</v>
      </c>
      <c r="I710" s="64">
        <v>23</v>
      </c>
      <c r="J710" s="64">
        <v>0</v>
      </c>
      <c r="K710" s="64" t="s">
        <v>395</v>
      </c>
      <c r="L710" s="64">
        <v>1</v>
      </c>
      <c r="M710" s="64">
        <v>1</v>
      </c>
      <c r="N710" s="62">
        <f t="shared" si="11"/>
        <v>0</v>
      </c>
    </row>
    <row r="711" spans="1:14" ht="12.75">
      <c r="A711" s="63">
        <v>710</v>
      </c>
      <c r="B711" s="64" t="s">
        <v>1219</v>
      </c>
      <c r="C711" s="64" t="s">
        <v>472</v>
      </c>
      <c r="D711" s="64">
        <v>37</v>
      </c>
      <c r="E711" s="64">
        <v>11</v>
      </c>
      <c r="F711" s="64">
        <v>0</v>
      </c>
      <c r="G711" s="64" t="s">
        <v>389</v>
      </c>
      <c r="H711" s="64">
        <v>3</v>
      </c>
      <c r="I711" s="64">
        <v>47</v>
      </c>
      <c r="J711" s="64">
        <v>0</v>
      </c>
      <c r="K711" s="64" t="s">
        <v>395</v>
      </c>
      <c r="L711" s="64">
        <v>1</v>
      </c>
      <c r="M711" s="64">
        <v>1</v>
      </c>
      <c r="N711" s="62">
        <f t="shared" si="11"/>
        <v>0</v>
      </c>
    </row>
    <row r="712" spans="1:14" ht="12.75">
      <c r="A712" s="63">
        <v>711</v>
      </c>
      <c r="B712" s="64" t="s">
        <v>1220</v>
      </c>
      <c r="C712" s="64" t="s">
        <v>844</v>
      </c>
      <c r="D712" s="64">
        <v>35</v>
      </c>
      <c r="E712" s="64">
        <v>57</v>
      </c>
      <c r="F712" s="64">
        <v>0</v>
      </c>
      <c r="G712" s="64" t="s">
        <v>389</v>
      </c>
      <c r="H712" s="64">
        <v>112</v>
      </c>
      <c r="I712" s="64">
        <v>9</v>
      </c>
      <c r="J712" s="64">
        <v>0</v>
      </c>
      <c r="K712" s="64" t="s">
        <v>395</v>
      </c>
      <c r="L712" s="64">
        <v>-7</v>
      </c>
      <c r="M712" s="64">
        <v>1</v>
      </c>
      <c r="N712" s="62">
        <f t="shared" si="11"/>
        <v>0</v>
      </c>
    </row>
    <row r="713" spans="1:14" ht="12.75">
      <c r="A713" s="63">
        <v>712</v>
      </c>
      <c r="B713" s="65" t="s">
        <v>1221</v>
      </c>
      <c r="C713" s="65" t="s">
        <v>699</v>
      </c>
      <c r="D713" s="64">
        <v>47</v>
      </c>
      <c r="E713" s="64">
        <v>57</v>
      </c>
      <c r="F713" s="64">
        <v>0</v>
      </c>
      <c r="G713" s="64" t="s">
        <v>389</v>
      </c>
      <c r="H713" s="64">
        <v>97</v>
      </c>
      <c r="I713" s="64">
        <v>11</v>
      </c>
      <c r="J713" s="64">
        <v>0</v>
      </c>
      <c r="K713" s="64" t="s">
        <v>395</v>
      </c>
      <c r="L713" s="64">
        <v>-6</v>
      </c>
      <c r="M713" s="64">
        <v>1</v>
      </c>
      <c r="N713" s="62">
        <f t="shared" si="11"/>
        <v>0</v>
      </c>
    </row>
    <row r="714" spans="1:14" ht="12.75">
      <c r="A714" s="63">
        <v>713</v>
      </c>
      <c r="B714" s="65" t="s">
        <v>1222</v>
      </c>
      <c r="C714" s="65" t="s">
        <v>478</v>
      </c>
      <c r="D714" s="64">
        <v>40</v>
      </c>
      <c r="E714" s="64">
        <v>58</v>
      </c>
      <c r="F714" s="64">
        <v>0</v>
      </c>
      <c r="G714" s="64" t="s">
        <v>389</v>
      </c>
      <c r="H714" s="64">
        <v>98</v>
      </c>
      <c r="I714" s="64">
        <v>18</v>
      </c>
      <c r="J714" s="64">
        <v>0</v>
      </c>
      <c r="K714" s="64" t="s">
        <v>395</v>
      </c>
      <c r="L714" s="64">
        <v>-6</v>
      </c>
      <c r="M714" s="64">
        <v>1</v>
      </c>
      <c r="N714" s="62">
        <f t="shared" si="11"/>
        <v>0</v>
      </c>
    </row>
    <row r="715" spans="1:14" ht="12.75">
      <c r="A715" s="63">
        <v>714</v>
      </c>
      <c r="B715" s="65" t="s">
        <v>1223</v>
      </c>
      <c r="C715" s="65" t="s">
        <v>455</v>
      </c>
      <c r="D715" s="64">
        <v>39</v>
      </c>
      <c r="E715" s="64">
        <v>7</v>
      </c>
      <c r="F715" s="64">
        <v>0</v>
      </c>
      <c r="G715" s="64" t="s">
        <v>389</v>
      </c>
      <c r="H715" s="64">
        <v>108</v>
      </c>
      <c r="I715" s="64">
        <v>31</v>
      </c>
      <c r="J715" s="64">
        <v>0</v>
      </c>
      <c r="K715" s="64" t="s">
        <v>395</v>
      </c>
      <c r="L715" s="64">
        <v>-7</v>
      </c>
      <c r="M715" s="64">
        <v>1</v>
      </c>
      <c r="N715" s="62">
        <f t="shared" si="11"/>
        <v>0</v>
      </c>
    </row>
    <row r="716" spans="1:14" ht="12.75">
      <c r="A716" s="63">
        <v>715</v>
      </c>
      <c r="B716" s="64" t="s">
        <v>1224</v>
      </c>
      <c r="C716" s="64" t="s">
        <v>480</v>
      </c>
      <c r="D716" s="64">
        <v>42</v>
      </c>
      <c r="E716" s="64">
        <v>53</v>
      </c>
      <c r="F716" s="64">
        <v>0</v>
      </c>
      <c r="G716" s="64" t="s">
        <v>389</v>
      </c>
      <c r="H716" s="64">
        <v>85</v>
      </c>
      <c r="I716" s="64">
        <v>31</v>
      </c>
      <c r="J716" s="64">
        <v>0</v>
      </c>
      <c r="K716" s="64" t="s">
        <v>395</v>
      </c>
      <c r="L716" s="64">
        <v>-5</v>
      </c>
      <c r="M716" s="64">
        <v>1</v>
      </c>
      <c r="N716" s="62">
        <f t="shared" si="11"/>
        <v>0</v>
      </c>
    </row>
    <row r="717" spans="1:14" ht="12.75">
      <c r="A717" s="63">
        <v>716</v>
      </c>
      <c r="B717" s="64" t="s">
        <v>1224</v>
      </c>
      <c r="C717" s="64" t="s">
        <v>464</v>
      </c>
      <c r="D717" s="64">
        <v>47</v>
      </c>
      <c r="E717" s="64">
        <v>13</v>
      </c>
      <c r="F717" s="64">
        <v>0</v>
      </c>
      <c r="G717" s="64" t="s">
        <v>389</v>
      </c>
      <c r="H717" s="64">
        <v>93</v>
      </c>
      <c r="I717" s="64">
        <v>31</v>
      </c>
      <c r="J717" s="64">
        <v>0</v>
      </c>
      <c r="K717" s="64" t="s">
        <v>395</v>
      </c>
      <c r="L717" s="64">
        <v>-6</v>
      </c>
      <c r="M717" s="64">
        <v>1</v>
      </c>
      <c r="N717" s="62">
        <f t="shared" si="11"/>
        <v>0</v>
      </c>
    </row>
    <row r="718" spans="1:14" ht="12.75">
      <c r="A718" s="63">
        <v>717</v>
      </c>
      <c r="B718" s="64" t="s">
        <v>1225</v>
      </c>
      <c r="C718" s="64" t="s">
        <v>394</v>
      </c>
      <c r="D718" s="64">
        <v>55</v>
      </c>
      <c r="E718" s="64">
        <v>11</v>
      </c>
      <c r="F718" s="64">
        <v>0</v>
      </c>
      <c r="G718" s="64" t="s">
        <v>389</v>
      </c>
      <c r="H718" s="64">
        <v>118</v>
      </c>
      <c r="I718" s="64">
        <v>53</v>
      </c>
      <c r="J718" s="64">
        <v>0</v>
      </c>
      <c r="K718" s="64" t="s">
        <v>395</v>
      </c>
      <c r="L718" s="64">
        <v>-7</v>
      </c>
      <c r="M718" s="64">
        <v>1</v>
      </c>
      <c r="N718" s="62">
        <f t="shared" si="11"/>
        <v>0</v>
      </c>
    </row>
    <row r="719" spans="1:14" ht="12.75">
      <c r="A719" s="63">
        <v>718</v>
      </c>
      <c r="B719" s="64" t="s">
        <v>1226</v>
      </c>
      <c r="C719" s="64" t="s">
        <v>834</v>
      </c>
      <c r="D719" s="64">
        <v>38</v>
      </c>
      <c r="E719" s="64">
        <v>51</v>
      </c>
      <c r="F719" s="64">
        <v>0</v>
      </c>
      <c r="G719" s="64" t="s">
        <v>389</v>
      </c>
      <c r="H719" s="64">
        <v>94</v>
      </c>
      <c r="I719" s="64">
        <v>34</v>
      </c>
      <c r="J719" s="64">
        <v>0</v>
      </c>
      <c r="K719" s="64" t="s">
        <v>395</v>
      </c>
      <c r="L719" s="64">
        <v>-6</v>
      </c>
      <c r="M719" s="64">
        <v>1</v>
      </c>
      <c r="N719" s="62">
        <f t="shared" si="11"/>
        <v>0</v>
      </c>
    </row>
    <row r="720" spans="1:14" ht="12.75">
      <c r="A720" s="63">
        <v>719</v>
      </c>
      <c r="B720" s="65" t="s">
        <v>1227</v>
      </c>
      <c r="C720" s="65" t="s">
        <v>1228</v>
      </c>
      <c r="D720" s="64">
        <v>46</v>
      </c>
      <c r="E720" s="64">
        <v>60</v>
      </c>
      <c r="F720" s="64">
        <v>0</v>
      </c>
      <c r="G720" s="64" t="s">
        <v>389</v>
      </c>
      <c r="H720" s="64">
        <v>15</v>
      </c>
      <c r="I720" s="64">
        <v>26</v>
      </c>
      <c r="J720" s="64">
        <v>0</v>
      </c>
      <c r="K720" s="64" t="s">
        <v>347</v>
      </c>
      <c r="L720" s="64">
        <v>1</v>
      </c>
      <c r="M720" s="64">
        <v>1</v>
      </c>
      <c r="N720" s="62">
        <f t="shared" si="11"/>
        <v>0</v>
      </c>
    </row>
    <row r="721" spans="1:14" ht="12.75">
      <c r="A721" s="63">
        <v>720</v>
      </c>
      <c r="B721" s="64" t="s">
        <v>1229</v>
      </c>
      <c r="C721" s="64" t="s">
        <v>921</v>
      </c>
      <c r="D721" s="64">
        <v>38</v>
      </c>
      <c r="E721" s="64">
        <v>21</v>
      </c>
      <c r="F721" s="64">
        <v>0</v>
      </c>
      <c r="G721" s="64" t="s">
        <v>389</v>
      </c>
      <c r="H721" s="64">
        <v>98</v>
      </c>
      <c r="I721" s="64">
        <v>52</v>
      </c>
      <c r="J721" s="64">
        <v>0</v>
      </c>
      <c r="K721" s="64" t="s">
        <v>395</v>
      </c>
      <c r="L721" s="64">
        <v>-6</v>
      </c>
      <c r="M721" s="64">
        <v>1</v>
      </c>
      <c r="N721" s="62">
        <f t="shared" si="11"/>
        <v>0</v>
      </c>
    </row>
    <row r="722" spans="1:14" ht="12.75">
      <c r="A722" s="63">
        <v>721</v>
      </c>
      <c r="B722" s="64" t="s">
        <v>1230</v>
      </c>
      <c r="C722" s="64" t="s">
        <v>685</v>
      </c>
      <c r="D722" s="64">
        <v>47</v>
      </c>
      <c r="E722" s="64">
        <v>29</v>
      </c>
      <c r="F722" s="64">
        <v>0</v>
      </c>
      <c r="G722" s="64" t="s">
        <v>389</v>
      </c>
      <c r="H722" s="64">
        <v>111</v>
      </c>
      <c r="I722" s="64">
        <v>22</v>
      </c>
      <c r="J722" s="64">
        <v>0</v>
      </c>
      <c r="K722" s="64" t="s">
        <v>395</v>
      </c>
      <c r="L722" s="64">
        <v>-7</v>
      </c>
      <c r="M722" s="64">
        <v>1</v>
      </c>
      <c r="N722" s="62">
        <f t="shared" si="11"/>
        <v>0</v>
      </c>
    </row>
    <row r="723" spans="1:14" ht="12.75">
      <c r="A723" s="63">
        <v>722</v>
      </c>
      <c r="B723" s="64" t="s">
        <v>1231</v>
      </c>
      <c r="C723" s="64" t="s">
        <v>455</v>
      </c>
      <c r="D723" s="64">
        <v>40</v>
      </c>
      <c r="E723" s="64">
        <v>20</v>
      </c>
      <c r="F723" s="64">
        <v>0</v>
      </c>
      <c r="G723" s="64" t="s">
        <v>389</v>
      </c>
      <c r="H723" s="64">
        <v>104</v>
      </c>
      <c r="I723" s="64">
        <v>37</v>
      </c>
      <c r="J723" s="64">
        <v>0</v>
      </c>
      <c r="K723" s="64" t="s">
        <v>395</v>
      </c>
      <c r="L723" s="64">
        <v>-7</v>
      </c>
      <c r="M723" s="64">
        <v>1</v>
      </c>
      <c r="N723" s="62">
        <f t="shared" si="11"/>
        <v>0</v>
      </c>
    </row>
    <row r="724" spans="1:14" ht="12.75">
      <c r="A724" s="63">
        <v>723</v>
      </c>
      <c r="B724" s="65" t="s">
        <v>1232</v>
      </c>
      <c r="C724" s="65" t="s">
        <v>523</v>
      </c>
      <c r="D724" s="64">
        <v>44</v>
      </c>
      <c r="E724" s="64">
        <v>29</v>
      </c>
      <c r="F724" s="64">
        <v>0</v>
      </c>
      <c r="G724" s="64" t="s">
        <v>389</v>
      </c>
      <c r="H724" s="64">
        <v>88</v>
      </c>
      <c r="I724" s="64">
        <v>8</v>
      </c>
      <c r="J724" s="64">
        <v>0</v>
      </c>
      <c r="K724" s="64" t="s">
        <v>395</v>
      </c>
      <c r="L724" s="64">
        <v>-6</v>
      </c>
      <c r="M724" s="64">
        <v>1</v>
      </c>
      <c r="N724" s="62">
        <f t="shared" si="11"/>
        <v>0</v>
      </c>
    </row>
    <row r="725" spans="1:14" ht="12.75">
      <c r="A725" s="63">
        <v>724</v>
      </c>
      <c r="B725" s="65" t="s">
        <v>1233</v>
      </c>
      <c r="C725" s="65" t="s">
        <v>641</v>
      </c>
      <c r="D725" s="64">
        <v>37</v>
      </c>
      <c r="E725" s="64">
        <v>52</v>
      </c>
      <c r="F725" s="64">
        <v>0</v>
      </c>
      <c r="G725" s="64" t="s">
        <v>389</v>
      </c>
      <c r="H725" s="64">
        <v>80</v>
      </c>
      <c r="I725" s="64">
        <v>24</v>
      </c>
      <c r="J725" s="64">
        <v>0</v>
      </c>
      <c r="K725" s="64" t="s">
        <v>395</v>
      </c>
      <c r="L725" s="64">
        <v>-5</v>
      </c>
      <c r="M725" s="64">
        <v>1</v>
      </c>
      <c r="N725" s="62">
        <f t="shared" si="11"/>
        <v>0</v>
      </c>
    </row>
    <row r="726" spans="1:14" ht="12.75">
      <c r="A726" s="63">
        <v>725</v>
      </c>
      <c r="B726" s="64" t="s">
        <v>1234</v>
      </c>
      <c r="C726" s="64" t="s">
        <v>539</v>
      </c>
      <c r="D726" s="64">
        <v>36</v>
      </c>
      <c r="E726" s="64">
        <v>6</v>
      </c>
      <c r="F726" s="64">
        <v>0</v>
      </c>
      <c r="G726" s="64" t="s">
        <v>389</v>
      </c>
      <c r="H726" s="64">
        <v>79</v>
      </c>
      <c r="I726" s="64">
        <v>57</v>
      </c>
      <c r="J726" s="64">
        <v>0</v>
      </c>
      <c r="K726" s="64" t="s">
        <v>395</v>
      </c>
      <c r="L726" s="64">
        <v>-5</v>
      </c>
      <c r="M726" s="64">
        <v>1</v>
      </c>
      <c r="N726" s="62">
        <f t="shared" si="11"/>
        <v>0</v>
      </c>
    </row>
    <row r="727" spans="1:14" ht="12.75">
      <c r="A727" s="63">
        <v>726</v>
      </c>
      <c r="B727" s="65" t="s">
        <v>1235</v>
      </c>
      <c r="C727" s="65" t="s">
        <v>689</v>
      </c>
      <c r="D727" s="64">
        <v>33</v>
      </c>
      <c r="E727" s="64">
        <v>29</v>
      </c>
      <c r="F727" s="64">
        <v>0</v>
      </c>
      <c r="G727" s="64" t="s">
        <v>389</v>
      </c>
      <c r="H727" s="64">
        <v>90</v>
      </c>
      <c r="I727" s="64">
        <v>59</v>
      </c>
      <c r="J727" s="64">
        <v>0</v>
      </c>
      <c r="K727" s="64" t="s">
        <v>395</v>
      </c>
      <c r="L727" s="64">
        <v>-6</v>
      </c>
      <c r="M727" s="64">
        <v>1</v>
      </c>
      <c r="N727" s="62">
        <f t="shared" si="11"/>
        <v>0</v>
      </c>
    </row>
    <row r="728" spans="1:14" ht="12.75">
      <c r="A728" s="63">
        <v>727</v>
      </c>
      <c r="B728" s="65" t="s">
        <v>1235</v>
      </c>
      <c r="C728" s="65" t="s">
        <v>539</v>
      </c>
      <c r="D728" s="64">
        <v>35</v>
      </c>
      <c r="E728" s="64">
        <v>38</v>
      </c>
      <c r="F728" s="64">
        <v>0</v>
      </c>
      <c r="G728" s="64" t="s">
        <v>389</v>
      </c>
      <c r="H728" s="64">
        <v>77</v>
      </c>
      <c r="I728" s="64">
        <v>23</v>
      </c>
      <c r="J728" s="64">
        <v>0</v>
      </c>
      <c r="K728" s="64" t="s">
        <v>395</v>
      </c>
      <c r="L728" s="64">
        <v>-5</v>
      </c>
      <c r="M728" s="64">
        <v>1</v>
      </c>
      <c r="N728" s="62">
        <f t="shared" si="11"/>
        <v>0</v>
      </c>
    </row>
    <row r="729" spans="1:14" ht="12.75">
      <c r="A729" s="63">
        <v>728</v>
      </c>
      <c r="B729" s="64" t="s">
        <v>1235</v>
      </c>
      <c r="C729" s="64" t="s">
        <v>436</v>
      </c>
      <c r="D729" s="64">
        <v>34</v>
      </c>
      <c r="E729" s="64">
        <v>54</v>
      </c>
      <c r="F729" s="64">
        <v>0</v>
      </c>
      <c r="G729" s="64" t="s">
        <v>389</v>
      </c>
      <c r="H729" s="64">
        <v>82</v>
      </c>
      <c r="I729" s="64">
        <v>13</v>
      </c>
      <c r="J729" s="64">
        <v>0</v>
      </c>
      <c r="K729" s="64" t="s">
        <v>395</v>
      </c>
      <c r="L729" s="64">
        <v>-5</v>
      </c>
      <c r="M729" s="64">
        <v>1</v>
      </c>
      <c r="N729" s="62">
        <f t="shared" si="11"/>
        <v>0</v>
      </c>
    </row>
    <row r="730" spans="1:14" ht="12.75">
      <c r="A730" s="63">
        <v>729</v>
      </c>
      <c r="B730" s="64" t="s">
        <v>1235</v>
      </c>
      <c r="C730" s="64" t="s">
        <v>770</v>
      </c>
      <c r="D730" s="64">
        <v>36</v>
      </c>
      <c r="E730" s="64">
        <v>11</v>
      </c>
      <c r="F730" s="64">
        <v>0</v>
      </c>
      <c r="G730" s="64" t="s">
        <v>389</v>
      </c>
      <c r="H730" s="64">
        <v>82</v>
      </c>
      <c r="I730" s="64">
        <v>49</v>
      </c>
      <c r="J730" s="64">
        <v>0</v>
      </c>
      <c r="K730" s="64" t="s">
        <v>395</v>
      </c>
      <c r="L730" s="64">
        <v>-5</v>
      </c>
      <c r="M730" s="64">
        <v>1</v>
      </c>
      <c r="N730" s="62">
        <f t="shared" si="11"/>
        <v>0</v>
      </c>
    </row>
    <row r="731" spans="1:14" ht="12.75">
      <c r="A731" s="63">
        <v>730</v>
      </c>
      <c r="B731" s="64" t="s">
        <v>1235</v>
      </c>
      <c r="C731" s="64" t="s">
        <v>403</v>
      </c>
      <c r="D731" s="64">
        <v>33</v>
      </c>
      <c r="E731" s="64">
        <v>4</v>
      </c>
      <c r="F731" s="64">
        <v>0</v>
      </c>
      <c r="G731" s="64" t="s">
        <v>389</v>
      </c>
      <c r="H731" s="64">
        <v>96</v>
      </c>
      <c r="I731" s="64">
        <v>4</v>
      </c>
      <c r="J731" s="64">
        <v>0</v>
      </c>
      <c r="K731" s="64" t="s">
        <v>395</v>
      </c>
      <c r="L731" s="64">
        <v>-6</v>
      </c>
      <c r="M731" s="64">
        <v>1</v>
      </c>
      <c r="N731" s="62">
        <f t="shared" si="11"/>
        <v>0</v>
      </c>
    </row>
    <row r="732" spans="1:14" ht="12.75">
      <c r="A732" s="63">
        <v>731</v>
      </c>
      <c r="B732" s="65" t="s">
        <v>1236</v>
      </c>
      <c r="C732" s="65" t="s">
        <v>436</v>
      </c>
      <c r="D732" s="64">
        <v>34</v>
      </c>
      <c r="E732" s="64">
        <v>15</v>
      </c>
      <c r="F732" s="64">
        <v>0</v>
      </c>
      <c r="G732" s="64" t="s">
        <v>389</v>
      </c>
      <c r="H732" s="64">
        <v>82</v>
      </c>
      <c r="I732" s="64">
        <v>10</v>
      </c>
      <c r="J732" s="64">
        <v>0</v>
      </c>
      <c r="K732" s="64" t="s">
        <v>395</v>
      </c>
      <c r="L732" s="64">
        <v>-5</v>
      </c>
      <c r="M732" s="64">
        <v>1</v>
      </c>
      <c r="N732" s="62">
        <f t="shared" si="11"/>
        <v>0</v>
      </c>
    </row>
    <row r="733" spans="1:14" ht="12.75">
      <c r="A733" s="63">
        <v>732</v>
      </c>
      <c r="B733" s="64" t="s">
        <v>1237</v>
      </c>
      <c r="C733" s="64" t="s">
        <v>429</v>
      </c>
      <c r="D733" s="64">
        <v>45</v>
      </c>
      <c r="E733" s="64">
        <v>22</v>
      </c>
      <c r="F733" s="64">
        <v>0</v>
      </c>
      <c r="G733" s="64" t="s">
        <v>389</v>
      </c>
      <c r="H733" s="64">
        <v>5</v>
      </c>
      <c r="I733" s="64">
        <v>20</v>
      </c>
      <c r="J733" s="64">
        <v>0</v>
      </c>
      <c r="K733" s="64" t="s">
        <v>347</v>
      </c>
      <c r="L733" s="64">
        <v>1</v>
      </c>
      <c r="M733" s="64">
        <v>1</v>
      </c>
      <c r="N733" s="62">
        <f t="shared" si="11"/>
        <v>0</v>
      </c>
    </row>
    <row r="734" spans="1:14" ht="12.75">
      <c r="A734" s="63">
        <v>733</v>
      </c>
      <c r="B734" s="64" t="s">
        <v>1238</v>
      </c>
      <c r="C734" s="64" t="s">
        <v>449</v>
      </c>
      <c r="D734" s="64">
        <v>7</v>
      </c>
      <c r="E734" s="64">
        <v>10</v>
      </c>
      <c r="F734" s="64">
        <v>0</v>
      </c>
      <c r="G734" s="64" t="s">
        <v>423</v>
      </c>
      <c r="H734" s="64">
        <v>112</v>
      </c>
      <c r="I734" s="64">
        <v>40</v>
      </c>
      <c r="J734" s="64">
        <v>0</v>
      </c>
      <c r="K734" s="64" t="s">
        <v>347</v>
      </c>
      <c r="L734" s="64">
        <v>7</v>
      </c>
      <c r="M734" s="64">
        <v>10</v>
      </c>
      <c r="N734" s="62" t="str">
        <f t="shared" si="11"/>
        <v>GRESIK</v>
      </c>
    </row>
    <row r="735" spans="1:14" ht="12.75">
      <c r="A735" s="63"/>
      <c r="B735" s="64" t="s">
        <v>1239</v>
      </c>
      <c r="C735" s="64" t="s">
        <v>449</v>
      </c>
      <c r="D735" s="64">
        <v>7</v>
      </c>
      <c r="E735" s="64">
        <v>10</v>
      </c>
      <c r="F735" s="64">
        <v>11.1</v>
      </c>
      <c r="G735" s="64" t="s">
        <v>423</v>
      </c>
      <c r="H735" s="64">
        <v>112</v>
      </c>
      <c r="I735" s="64">
        <v>37</v>
      </c>
      <c r="J735" s="64">
        <v>2.5</v>
      </c>
      <c r="K735" s="64" t="s">
        <v>347</v>
      </c>
      <c r="L735" s="64">
        <v>7</v>
      </c>
      <c r="M735" s="64">
        <v>120</v>
      </c>
      <c r="N735" s="62" t="str">
        <f t="shared" si="11"/>
        <v>GRESIK CONDRODIPO</v>
      </c>
    </row>
    <row r="736" spans="1:14" ht="12.75">
      <c r="A736" s="63">
        <v>734</v>
      </c>
      <c r="B736" s="65" t="s">
        <v>1240</v>
      </c>
      <c r="C736" s="65" t="s">
        <v>787</v>
      </c>
      <c r="D736" s="64">
        <v>44</v>
      </c>
      <c r="E736" s="64">
        <v>31</v>
      </c>
      <c r="F736" s="64">
        <v>0</v>
      </c>
      <c r="G736" s="64" t="s">
        <v>389</v>
      </c>
      <c r="H736" s="64">
        <v>108</v>
      </c>
      <c r="I736" s="64">
        <v>5</v>
      </c>
      <c r="J736" s="64">
        <v>0</v>
      </c>
      <c r="K736" s="64" t="s">
        <v>395</v>
      </c>
      <c r="L736" s="64">
        <v>-7</v>
      </c>
      <c r="M736" s="64">
        <v>1</v>
      </c>
      <c r="N736" s="62">
        <f t="shared" si="11"/>
        <v>0</v>
      </c>
    </row>
    <row r="737" spans="1:14" ht="12.75">
      <c r="A737" s="63">
        <v>735</v>
      </c>
      <c r="B737" s="64" t="s">
        <v>1241</v>
      </c>
      <c r="C737" s="64" t="s">
        <v>500</v>
      </c>
      <c r="D737" s="64">
        <v>53</v>
      </c>
      <c r="E737" s="64">
        <v>13</v>
      </c>
      <c r="F737" s="64">
        <v>0</v>
      </c>
      <c r="G737" s="64" t="s">
        <v>389</v>
      </c>
      <c r="H737" s="64">
        <v>6</v>
      </c>
      <c r="I737" s="64">
        <v>35</v>
      </c>
      <c r="J737" s="64">
        <v>0</v>
      </c>
      <c r="K737" s="64" t="s">
        <v>347</v>
      </c>
      <c r="L737" s="64">
        <v>1</v>
      </c>
      <c r="M737" s="64">
        <v>1</v>
      </c>
      <c r="N737" s="62">
        <f t="shared" si="11"/>
        <v>0</v>
      </c>
    </row>
    <row r="738" spans="1:14" ht="12.75">
      <c r="A738" s="63">
        <v>736</v>
      </c>
      <c r="B738" s="64" t="s">
        <v>1242</v>
      </c>
      <c r="C738" s="64" t="s">
        <v>1243</v>
      </c>
      <c r="D738" s="64">
        <v>19</v>
      </c>
      <c r="E738" s="64">
        <v>36</v>
      </c>
      <c r="F738" s="64">
        <v>0</v>
      </c>
      <c r="G738" s="64" t="s">
        <v>423</v>
      </c>
      <c r="H738" s="64">
        <v>18</v>
      </c>
      <c r="I738" s="64">
        <v>8</v>
      </c>
      <c r="J738" s="64">
        <v>0</v>
      </c>
      <c r="K738" s="64" t="s">
        <v>347</v>
      </c>
      <c r="L738" s="64">
        <v>2</v>
      </c>
      <c r="M738" s="64">
        <v>1</v>
      </c>
      <c r="N738" s="62">
        <f t="shared" si="11"/>
        <v>0</v>
      </c>
    </row>
    <row r="739" spans="1:14" ht="12.75">
      <c r="A739" s="63">
        <v>737</v>
      </c>
      <c r="B739" s="64" t="s">
        <v>1244</v>
      </c>
      <c r="C739" s="64" t="s">
        <v>468</v>
      </c>
      <c r="D739" s="64">
        <v>42</v>
      </c>
      <c r="E739" s="64">
        <v>46</v>
      </c>
      <c r="F739" s="64">
        <v>0</v>
      </c>
      <c r="G739" s="64" t="s">
        <v>389</v>
      </c>
      <c r="H739" s="64">
        <v>11</v>
      </c>
      <c r="I739" s="64">
        <v>4</v>
      </c>
      <c r="J739" s="64">
        <v>0</v>
      </c>
      <c r="K739" s="64" t="s">
        <v>347</v>
      </c>
      <c r="L739" s="64">
        <v>1</v>
      </c>
      <c r="M739" s="64">
        <v>1</v>
      </c>
      <c r="N739" s="62">
        <f t="shared" si="11"/>
        <v>0</v>
      </c>
    </row>
    <row r="740" spans="1:14" ht="12.75">
      <c r="A740" s="63">
        <v>738</v>
      </c>
      <c r="B740" s="64" t="s">
        <v>1245</v>
      </c>
      <c r="C740" s="64" t="s">
        <v>1245</v>
      </c>
      <c r="D740" s="64">
        <v>13</v>
      </c>
      <c r="E740" s="64">
        <v>29</v>
      </c>
      <c r="F740" s="64">
        <v>0</v>
      </c>
      <c r="G740" s="64" t="s">
        <v>389</v>
      </c>
      <c r="H740" s="64">
        <v>144</v>
      </c>
      <c r="I740" s="64">
        <v>48</v>
      </c>
      <c r="J740" s="64">
        <v>0</v>
      </c>
      <c r="K740" s="64" t="s">
        <v>347</v>
      </c>
      <c r="L740" s="64">
        <v>10</v>
      </c>
      <c r="M740" s="64">
        <v>1</v>
      </c>
      <c r="N740" s="62">
        <f t="shared" si="11"/>
        <v>0</v>
      </c>
    </row>
    <row r="741" spans="1:14" ht="12.75">
      <c r="A741" s="63">
        <v>739</v>
      </c>
      <c r="B741" s="64" t="s">
        <v>1246</v>
      </c>
      <c r="C741" s="64" t="s">
        <v>645</v>
      </c>
      <c r="D741" s="64">
        <v>23</v>
      </c>
      <c r="E741" s="64">
        <v>7</v>
      </c>
      <c r="F741" s="64">
        <v>0</v>
      </c>
      <c r="G741" s="64" t="s">
        <v>389</v>
      </c>
      <c r="H741" s="64">
        <v>113</v>
      </c>
      <c r="I741" s="64">
        <v>14</v>
      </c>
      <c r="J741" s="64">
        <v>0</v>
      </c>
      <c r="K741" s="64" t="s">
        <v>347</v>
      </c>
      <c r="L741" s="64">
        <v>8</v>
      </c>
      <c r="M741" s="64">
        <v>1</v>
      </c>
      <c r="N741" s="62">
        <f t="shared" si="11"/>
        <v>0</v>
      </c>
    </row>
    <row r="742" spans="1:14" ht="12.75">
      <c r="A742" s="63">
        <v>740</v>
      </c>
      <c r="B742" s="65" t="s">
        <v>1247</v>
      </c>
      <c r="C742" s="65" t="s">
        <v>823</v>
      </c>
      <c r="D742" s="64">
        <v>19</v>
      </c>
      <c r="E742" s="64">
        <v>54</v>
      </c>
      <c r="F742" s="64">
        <v>0</v>
      </c>
      <c r="G742" s="64" t="s">
        <v>389</v>
      </c>
      <c r="H742" s="64">
        <v>75</v>
      </c>
      <c r="I742" s="64">
        <v>12</v>
      </c>
      <c r="J742" s="64">
        <v>0</v>
      </c>
      <c r="K742" s="64" t="s">
        <v>395</v>
      </c>
      <c r="L742" s="64">
        <v>-5</v>
      </c>
      <c r="M742" s="64">
        <v>1</v>
      </c>
      <c r="N742" s="62">
        <f t="shared" si="11"/>
        <v>0</v>
      </c>
    </row>
    <row r="743" spans="1:14" ht="12.75">
      <c r="A743" s="63">
        <v>741</v>
      </c>
      <c r="B743" s="64" t="s">
        <v>1120</v>
      </c>
      <c r="C743" s="64" t="s">
        <v>1120</v>
      </c>
      <c r="D743" s="64">
        <v>14</v>
      </c>
      <c r="E743" s="64">
        <v>35</v>
      </c>
      <c r="F743" s="64">
        <v>0</v>
      </c>
      <c r="G743" s="64" t="s">
        <v>389</v>
      </c>
      <c r="H743" s="64">
        <v>90</v>
      </c>
      <c r="I743" s="64">
        <v>32</v>
      </c>
      <c r="J743" s="64">
        <v>0</v>
      </c>
      <c r="K743" s="64" t="s">
        <v>395</v>
      </c>
      <c r="L743" s="64">
        <v>-6</v>
      </c>
      <c r="M743" s="64">
        <v>1</v>
      </c>
      <c r="N743" s="62">
        <f t="shared" si="11"/>
        <v>0</v>
      </c>
    </row>
    <row r="744" spans="1:14" ht="12.75">
      <c r="A744" s="63">
        <v>742</v>
      </c>
      <c r="B744" s="65" t="s">
        <v>1248</v>
      </c>
      <c r="C744" s="65" t="s">
        <v>1089</v>
      </c>
      <c r="D744" s="64">
        <v>2</v>
      </c>
      <c r="E744" s="64">
        <v>9</v>
      </c>
      <c r="F744" s="64">
        <v>0</v>
      </c>
      <c r="G744" s="64" t="s">
        <v>423</v>
      </c>
      <c r="H744" s="64">
        <v>79</v>
      </c>
      <c r="I744" s="64">
        <v>53</v>
      </c>
      <c r="J744" s="64">
        <v>0</v>
      </c>
      <c r="K744" s="64" t="s">
        <v>395</v>
      </c>
      <c r="L744" s="64">
        <v>-5</v>
      </c>
      <c r="M744" s="64">
        <v>1</v>
      </c>
      <c r="N744" s="62">
        <f t="shared" si="11"/>
        <v>0</v>
      </c>
    </row>
    <row r="745" spans="1:14" ht="12.75">
      <c r="A745" s="63">
        <v>743</v>
      </c>
      <c r="B745" s="64" t="s">
        <v>1249</v>
      </c>
      <c r="C745" s="64" t="s">
        <v>412</v>
      </c>
      <c r="D745" s="64">
        <v>27</v>
      </c>
      <c r="E745" s="64">
        <v>57</v>
      </c>
      <c r="F745" s="64">
        <v>0</v>
      </c>
      <c r="G745" s="64" t="s">
        <v>389</v>
      </c>
      <c r="H745" s="64">
        <v>110</v>
      </c>
      <c r="I745" s="64">
        <v>56</v>
      </c>
      <c r="J745" s="64">
        <v>0</v>
      </c>
      <c r="K745" s="64" t="s">
        <v>395</v>
      </c>
      <c r="L745" s="64">
        <v>-7</v>
      </c>
      <c r="M745" s="64">
        <v>1</v>
      </c>
      <c r="N745" s="62">
        <f t="shared" si="11"/>
        <v>0</v>
      </c>
    </row>
    <row r="746" spans="1:14" ht="12.75">
      <c r="A746" s="63">
        <v>744</v>
      </c>
      <c r="B746" s="64" t="s">
        <v>1250</v>
      </c>
      <c r="C746" s="64" t="s">
        <v>689</v>
      </c>
      <c r="D746" s="64">
        <v>30</v>
      </c>
      <c r="E746" s="64">
        <v>24</v>
      </c>
      <c r="F746" s="64">
        <v>0</v>
      </c>
      <c r="G746" s="64" t="s">
        <v>389</v>
      </c>
      <c r="H746" s="64">
        <v>89</v>
      </c>
      <c r="I746" s="64">
        <v>4</v>
      </c>
      <c r="J746" s="64">
        <v>0</v>
      </c>
      <c r="K746" s="64" t="s">
        <v>395</v>
      </c>
      <c r="L746" s="64">
        <v>-6</v>
      </c>
      <c r="M746" s="64">
        <v>1</v>
      </c>
      <c r="N746" s="62">
        <f t="shared" si="11"/>
        <v>0</v>
      </c>
    </row>
    <row r="747" spans="1:14" ht="12.75">
      <c r="A747" s="63">
        <v>745</v>
      </c>
      <c r="B747" s="65" t="s">
        <v>1251</v>
      </c>
      <c r="C747" s="65" t="s">
        <v>455</v>
      </c>
      <c r="D747" s="64">
        <v>38</v>
      </c>
      <c r="E747" s="64">
        <v>32</v>
      </c>
      <c r="F747" s="64">
        <v>0</v>
      </c>
      <c r="G747" s="64" t="s">
        <v>389</v>
      </c>
      <c r="H747" s="64">
        <v>106</v>
      </c>
      <c r="I747" s="64">
        <v>56</v>
      </c>
      <c r="J747" s="64">
        <v>0</v>
      </c>
      <c r="K747" s="64" t="s">
        <v>395</v>
      </c>
      <c r="L747" s="64">
        <v>-7</v>
      </c>
      <c r="M747" s="64">
        <v>1</v>
      </c>
      <c r="N747" s="62">
        <f t="shared" si="11"/>
        <v>0</v>
      </c>
    </row>
    <row r="748" spans="1:14" ht="12.75">
      <c r="A748" s="63">
        <v>746</v>
      </c>
      <c r="B748" s="64" t="s">
        <v>1252</v>
      </c>
      <c r="C748" s="64" t="s">
        <v>449</v>
      </c>
      <c r="D748" s="64">
        <v>1</v>
      </c>
      <c r="E748" s="64">
        <v>19</v>
      </c>
      <c r="F748" s="64">
        <v>0</v>
      </c>
      <c r="G748" s="64" t="s">
        <v>389</v>
      </c>
      <c r="H748" s="64">
        <v>97</v>
      </c>
      <c r="I748" s="64">
        <v>36</v>
      </c>
      <c r="J748" s="64">
        <v>0</v>
      </c>
      <c r="K748" s="64" t="s">
        <v>347</v>
      </c>
      <c r="L748" s="64">
        <v>7</v>
      </c>
      <c r="M748" s="64">
        <v>10</v>
      </c>
      <c r="N748" s="62" t="str">
        <f t="shared" si="11"/>
        <v>GUNUNG SITOLI</v>
      </c>
    </row>
    <row r="749" spans="1:14" ht="12.75">
      <c r="A749" s="63">
        <v>747</v>
      </c>
      <c r="B749" s="64" t="s">
        <v>1253</v>
      </c>
      <c r="C749" s="64" t="s">
        <v>674</v>
      </c>
      <c r="D749" s="64">
        <v>51</v>
      </c>
      <c r="E749" s="64">
        <v>55</v>
      </c>
      <c r="F749" s="64">
        <v>0</v>
      </c>
      <c r="G749" s="64" t="s">
        <v>389</v>
      </c>
      <c r="H749" s="64">
        <v>8</v>
      </c>
      <c r="I749" s="64">
        <v>18</v>
      </c>
      <c r="J749" s="64">
        <v>0</v>
      </c>
      <c r="K749" s="64" t="s">
        <v>347</v>
      </c>
      <c r="L749" s="64">
        <v>1</v>
      </c>
      <c r="M749" s="64">
        <v>1</v>
      </c>
      <c r="N749" s="62">
        <f t="shared" si="11"/>
        <v>0</v>
      </c>
    </row>
    <row r="750" spans="1:14" ht="12.75">
      <c r="A750" s="63">
        <v>748</v>
      </c>
      <c r="B750" s="64" t="s">
        <v>1254</v>
      </c>
      <c r="C750" s="64" t="s">
        <v>500</v>
      </c>
      <c r="D750" s="64">
        <v>52</v>
      </c>
      <c r="E750" s="64">
        <v>23</v>
      </c>
      <c r="F750" s="64">
        <v>0</v>
      </c>
      <c r="G750" s="64" t="s">
        <v>389</v>
      </c>
      <c r="H750" s="64">
        <v>4</v>
      </c>
      <c r="I750" s="64">
        <v>38</v>
      </c>
      <c r="J750" s="64">
        <v>0</v>
      </c>
      <c r="K750" s="64" t="s">
        <v>347</v>
      </c>
      <c r="L750" s="64">
        <v>1</v>
      </c>
      <c r="M750" s="64">
        <v>1</v>
      </c>
      <c r="N750" s="62">
        <f t="shared" si="11"/>
        <v>0</v>
      </c>
    </row>
    <row r="751" spans="1:14" ht="12.75">
      <c r="A751" s="63">
        <v>749</v>
      </c>
      <c r="B751" s="65" t="s">
        <v>1255</v>
      </c>
      <c r="C751" s="65" t="s">
        <v>441</v>
      </c>
      <c r="D751" s="64">
        <v>40</v>
      </c>
      <c r="E751" s="64">
        <v>33</v>
      </c>
      <c r="F751" s="64">
        <v>0</v>
      </c>
      <c r="G751" s="64" t="s">
        <v>389</v>
      </c>
      <c r="H751" s="64">
        <v>141</v>
      </c>
      <c r="I751" s="64">
        <v>28</v>
      </c>
      <c r="J751" s="64">
        <v>0</v>
      </c>
      <c r="K751" s="64" t="s">
        <v>347</v>
      </c>
      <c r="L751" s="64">
        <v>9</v>
      </c>
      <c r="M751" s="64">
        <v>1</v>
      </c>
      <c r="N751" s="62">
        <f t="shared" si="11"/>
        <v>0</v>
      </c>
    </row>
    <row r="752" spans="1:14" ht="12.75">
      <c r="A752" s="63">
        <v>750</v>
      </c>
      <c r="B752" s="64" t="s">
        <v>1256</v>
      </c>
      <c r="C752" s="64" t="s">
        <v>399</v>
      </c>
      <c r="D752" s="64">
        <v>28</v>
      </c>
      <c r="E752" s="64">
        <v>26</v>
      </c>
      <c r="F752" s="64">
        <v>0</v>
      </c>
      <c r="G752" s="64" t="s">
        <v>389</v>
      </c>
      <c r="H752" s="64">
        <v>45</v>
      </c>
      <c r="I752" s="64">
        <v>58</v>
      </c>
      <c r="J752" s="64">
        <v>0</v>
      </c>
      <c r="K752" s="64" t="s">
        <v>347</v>
      </c>
      <c r="L752" s="64">
        <v>3</v>
      </c>
      <c r="M752" s="64">
        <v>1</v>
      </c>
      <c r="N752" s="62">
        <f t="shared" si="11"/>
        <v>0</v>
      </c>
    </row>
    <row r="753" spans="1:14" ht="12.75">
      <c r="A753" s="63">
        <v>751</v>
      </c>
      <c r="B753" s="64" t="s">
        <v>1257</v>
      </c>
      <c r="C753" s="64" t="s">
        <v>580</v>
      </c>
      <c r="D753" s="64">
        <v>39</v>
      </c>
      <c r="E753" s="64">
        <v>42</v>
      </c>
      <c r="F753" s="64">
        <v>0</v>
      </c>
      <c r="G753" s="64" t="s">
        <v>389</v>
      </c>
      <c r="H753" s="64">
        <v>77</v>
      </c>
      <c r="I753" s="64">
        <v>44</v>
      </c>
      <c r="J753" s="64">
        <v>0</v>
      </c>
      <c r="K753" s="64" t="s">
        <v>395</v>
      </c>
      <c r="L753" s="64">
        <v>-5</v>
      </c>
      <c r="M753" s="64">
        <v>1</v>
      </c>
      <c r="N753" s="62">
        <f t="shared" si="11"/>
        <v>0</v>
      </c>
    </row>
    <row r="754" spans="1:14" ht="12.75">
      <c r="A754" s="63">
        <v>752</v>
      </c>
      <c r="B754" s="65" t="s">
        <v>1258</v>
      </c>
      <c r="C754" s="65" t="s">
        <v>443</v>
      </c>
      <c r="D754" s="64">
        <v>32</v>
      </c>
      <c r="E754" s="64">
        <v>49</v>
      </c>
      <c r="F754" s="64">
        <v>0</v>
      </c>
      <c r="G754" s="64" t="s">
        <v>389</v>
      </c>
      <c r="H754" s="64">
        <v>35</v>
      </c>
      <c r="I754" s="64">
        <v>3</v>
      </c>
      <c r="J754" s="64">
        <v>0</v>
      </c>
      <c r="K754" s="64" t="s">
        <v>347</v>
      </c>
      <c r="L754" s="64">
        <v>2</v>
      </c>
      <c r="M754" s="64">
        <v>1</v>
      </c>
      <c r="N754" s="62">
        <f t="shared" si="11"/>
        <v>0</v>
      </c>
    </row>
    <row r="755" spans="1:14" ht="12.75">
      <c r="A755" s="63">
        <v>753</v>
      </c>
      <c r="B755" s="64" t="s">
        <v>1259</v>
      </c>
      <c r="C755" s="64" t="s">
        <v>399</v>
      </c>
      <c r="D755" s="64">
        <v>27</v>
      </c>
      <c r="E755" s="64">
        <v>33</v>
      </c>
      <c r="F755" s="64">
        <v>0</v>
      </c>
      <c r="G755" s="64" t="s">
        <v>389</v>
      </c>
      <c r="H755" s="64">
        <v>41</v>
      </c>
      <c r="I755" s="64">
        <v>33</v>
      </c>
      <c r="J755" s="64">
        <v>0</v>
      </c>
      <c r="K755" s="64" t="s">
        <v>347</v>
      </c>
      <c r="L755" s="64">
        <v>3</v>
      </c>
      <c r="M755" s="64">
        <v>1</v>
      </c>
      <c r="N755" s="62">
        <f t="shared" si="11"/>
        <v>0</v>
      </c>
    </row>
    <row r="756" spans="1:14" ht="12.75">
      <c r="A756" s="63">
        <v>754</v>
      </c>
      <c r="B756" s="64" t="s">
        <v>1260</v>
      </c>
      <c r="C756" s="64" t="s">
        <v>441</v>
      </c>
      <c r="D756" s="64">
        <v>41</v>
      </c>
      <c r="E756" s="64">
        <v>46</v>
      </c>
      <c r="F756" s="64">
        <v>0</v>
      </c>
      <c r="G756" s="64" t="s">
        <v>389</v>
      </c>
      <c r="H756" s="64">
        <v>140</v>
      </c>
      <c r="I756" s="64">
        <v>49</v>
      </c>
      <c r="J756" s="64">
        <v>0</v>
      </c>
      <c r="K756" s="64" t="s">
        <v>347</v>
      </c>
      <c r="L756" s="64">
        <v>9</v>
      </c>
      <c r="M756" s="64">
        <v>1</v>
      </c>
      <c r="N756" s="62">
        <f t="shared" si="11"/>
        <v>0</v>
      </c>
    </row>
    <row r="757" spans="1:14" ht="12.75">
      <c r="A757" s="63">
        <v>755</v>
      </c>
      <c r="B757" s="64" t="s">
        <v>1261</v>
      </c>
      <c r="C757" s="64" t="s">
        <v>394</v>
      </c>
      <c r="D757" s="64">
        <v>44</v>
      </c>
      <c r="E757" s="64">
        <v>53</v>
      </c>
      <c r="F757" s="64">
        <v>0</v>
      </c>
      <c r="G757" s="64" t="s">
        <v>389</v>
      </c>
      <c r="H757" s="64">
        <v>63</v>
      </c>
      <c r="I757" s="64">
        <v>31</v>
      </c>
      <c r="J757" s="64">
        <v>0</v>
      </c>
      <c r="K757" s="64" t="s">
        <v>395</v>
      </c>
      <c r="L757" s="64">
        <v>-4</v>
      </c>
      <c r="M757" s="64">
        <v>1</v>
      </c>
      <c r="N757" s="62">
        <f t="shared" si="11"/>
        <v>0</v>
      </c>
    </row>
    <row r="758" spans="1:14" ht="12.75">
      <c r="A758" s="63">
        <v>756</v>
      </c>
      <c r="B758" s="64" t="s">
        <v>1262</v>
      </c>
      <c r="C758" s="64" t="s">
        <v>674</v>
      </c>
      <c r="D758" s="64">
        <v>51</v>
      </c>
      <c r="E758" s="64">
        <v>28</v>
      </c>
      <c r="F758" s="64">
        <v>0</v>
      </c>
      <c r="G758" s="64" t="s">
        <v>389</v>
      </c>
      <c r="H758" s="64">
        <v>11</v>
      </c>
      <c r="I758" s="64">
        <v>58</v>
      </c>
      <c r="J758" s="64">
        <v>0</v>
      </c>
      <c r="K758" s="64" t="s">
        <v>347</v>
      </c>
      <c r="L758" s="64">
        <v>1</v>
      </c>
      <c r="M758" s="64">
        <v>1</v>
      </c>
      <c r="N758" s="62">
        <f t="shared" si="11"/>
        <v>0</v>
      </c>
    </row>
    <row r="759" spans="1:14" ht="12.75">
      <c r="A759" s="63">
        <v>757</v>
      </c>
      <c r="B759" s="64" t="s">
        <v>1263</v>
      </c>
      <c r="C759" s="64" t="s">
        <v>738</v>
      </c>
      <c r="D759" s="64">
        <v>56</v>
      </c>
      <c r="E759" s="64">
        <v>41</v>
      </c>
      <c r="F759" s="64">
        <v>0</v>
      </c>
      <c r="G759" s="64" t="s">
        <v>389</v>
      </c>
      <c r="H759" s="64">
        <v>12</v>
      </c>
      <c r="I759" s="64">
        <v>49</v>
      </c>
      <c r="J759" s="64">
        <v>0</v>
      </c>
      <c r="K759" s="64" t="s">
        <v>347</v>
      </c>
      <c r="L759" s="64">
        <v>1</v>
      </c>
      <c r="M759" s="64">
        <v>1</v>
      </c>
      <c r="N759" s="62">
        <f t="shared" si="11"/>
        <v>0</v>
      </c>
    </row>
    <row r="760" spans="1:14" ht="12.75">
      <c r="A760" s="63">
        <v>758</v>
      </c>
      <c r="B760" s="64" t="s">
        <v>1264</v>
      </c>
      <c r="C760" s="64" t="s">
        <v>461</v>
      </c>
      <c r="D760" s="64">
        <v>35</v>
      </c>
      <c r="E760" s="64">
        <v>5</v>
      </c>
      <c r="F760" s="64">
        <v>0</v>
      </c>
      <c r="G760" s="64" t="s">
        <v>389</v>
      </c>
      <c r="H760" s="64">
        <v>36</v>
      </c>
      <c r="I760" s="64">
        <v>40</v>
      </c>
      <c r="J760" s="64">
        <v>0</v>
      </c>
      <c r="K760" s="64" t="s">
        <v>347</v>
      </c>
      <c r="L760" s="64">
        <v>2</v>
      </c>
      <c r="M760" s="64">
        <v>1</v>
      </c>
      <c r="N760" s="62">
        <f t="shared" si="11"/>
        <v>0</v>
      </c>
    </row>
    <row r="761" spans="1:14" ht="12.75">
      <c r="A761" s="63">
        <v>759</v>
      </c>
      <c r="B761" s="64" t="s">
        <v>1265</v>
      </c>
      <c r="C761" s="64" t="s">
        <v>674</v>
      </c>
      <c r="D761" s="64">
        <v>53</v>
      </c>
      <c r="E761" s="64">
        <v>38</v>
      </c>
      <c r="F761" s="64">
        <v>0</v>
      </c>
      <c r="G761" s="64" t="s">
        <v>389</v>
      </c>
      <c r="H761" s="64">
        <v>9</v>
      </c>
      <c r="I761" s="64">
        <v>60</v>
      </c>
      <c r="J761" s="64">
        <v>0</v>
      </c>
      <c r="K761" s="64" t="s">
        <v>347</v>
      </c>
      <c r="L761" s="64">
        <v>1</v>
      </c>
      <c r="M761" s="64">
        <v>1</v>
      </c>
      <c r="N761" s="62">
        <f t="shared" si="11"/>
        <v>0</v>
      </c>
    </row>
    <row r="762" spans="1:14" ht="12.75">
      <c r="A762" s="63">
        <v>760</v>
      </c>
      <c r="B762" s="65" t="s">
        <v>1266</v>
      </c>
      <c r="C762" s="65" t="s">
        <v>1267</v>
      </c>
      <c r="D762" s="64">
        <v>32</v>
      </c>
      <c r="E762" s="64">
        <v>22</v>
      </c>
      <c r="F762" s="64">
        <v>0</v>
      </c>
      <c r="G762" s="64" t="s">
        <v>389</v>
      </c>
      <c r="H762" s="64">
        <v>64</v>
      </c>
      <c r="I762" s="64">
        <v>41</v>
      </c>
      <c r="J762" s="64">
        <v>0</v>
      </c>
      <c r="K762" s="64" t="s">
        <v>395</v>
      </c>
      <c r="L762" s="64">
        <v>-4</v>
      </c>
      <c r="M762" s="64">
        <v>1</v>
      </c>
      <c r="N762" s="62">
        <f t="shared" si="11"/>
        <v>0</v>
      </c>
    </row>
    <row r="763" spans="1:14" ht="12.75">
      <c r="A763" s="63">
        <v>761</v>
      </c>
      <c r="B763" s="64" t="s">
        <v>1266</v>
      </c>
      <c r="C763" s="64" t="s">
        <v>394</v>
      </c>
      <c r="D763" s="64">
        <v>43</v>
      </c>
      <c r="E763" s="64">
        <v>10</v>
      </c>
      <c r="F763" s="64">
        <v>0</v>
      </c>
      <c r="G763" s="64" t="s">
        <v>389</v>
      </c>
      <c r="H763" s="64">
        <v>79</v>
      </c>
      <c r="I763" s="64">
        <v>56</v>
      </c>
      <c r="J763" s="64">
        <v>0</v>
      </c>
      <c r="K763" s="64" t="s">
        <v>395</v>
      </c>
      <c r="L763" s="64">
        <v>-5</v>
      </c>
      <c r="M763" s="64">
        <v>1</v>
      </c>
      <c r="N763" s="62">
        <f t="shared" si="11"/>
        <v>0</v>
      </c>
    </row>
    <row r="764" spans="1:14" ht="12.75">
      <c r="A764" s="63">
        <v>762</v>
      </c>
      <c r="B764" s="64" t="s">
        <v>1266</v>
      </c>
      <c r="C764" s="64" t="s">
        <v>513</v>
      </c>
      <c r="D764" s="64">
        <v>34</v>
      </c>
      <c r="E764" s="64">
        <v>8</v>
      </c>
      <c r="F764" s="64">
        <v>0</v>
      </c>
      <c r="G764" s="64" t="s">
        <v>389</v>
      </c>
      <c r="H764" s="64">
        <v>87</v>
      </c>
      <c r="I764" s="64">
        <v>60</v>
      </c>
      <c r="J764" s="64">
        <v>0</v>
      </c>
      <c r="K764" s="64" t="s">
        <v>395</v>
      </c>
      <c r="L764" s="64">
        <v>-6</v>
      </c>
      <c r="M764" s="64">
        <v>1</v>
      </c>
      <c r="N764" s="62">
        <f t="shared" si="11"/>
        <v>0</v>
      </c>
    </row>
    <row r="765" spans="1:14" ht="12.75">
      <c r="A765" s="63">
        <v>763</v>
      </c>
      <c r="B765" s="65" t="s">
        <v>1266</v>
      </c>
      <c r="C765" s="65" t="s">
        <v>445</v>
      </c>
      <c r="D765" s="64">
        <v>39</v>
      </c>
      <c r="E765" s="64">
        <v>22</v>
      </c>
      <c r="F765" s="64">
        <v>0</v>
      </c>
      <c r="G765" s="64" t="s">
        <v>389</v>
      </c>
      <c r="H765" s="64">
        <v>84</v>
      </c>
      <c r="I765" s="64">
        <v>32</v>
      </c>
      <c r="J765" s="64">
        <v>0</v>
      </c>
      <c r="K765" s="64" t="s">
        <v>395</v>
      </c>
      <c r="L765" s="64">
        <v>-5</v>
      </c>
      <c r="M765" s="64">
        <v>1</v>
      </c>
      <c r="N765" s="62">
        <f t="shared" si="11"/>
        <v>0</v>
      </c>
    </row>
    <row r="766" spans="1:14" ht="12.75">
      <c r="A766" s="63">
        <v>764</v>
      </c>
      <c r="B766" s="64" t="s">
        <v>1268</v>
      </c>
      <c r="C766" s="64" t="s">
        <v>701</v>
      </c>
      <c r="D766" s="64">
        <v>37</v>
      </c>
      <c r="E766" s="64">
        <v>5</v>
      </c>
      <c r="F766" s="64">
        <v>0</v>
      </c>
      <c r="G766" s="64" t="s">
        <v>389</v>
      </c>
      <c r="H766" s="64">
        <v>76</v>
      </c>
      <c r="I766" s="64">
        <v>22</v>
      </c>
      <c r="J766" s="64">
        <v>0</v>
      </c>
      <c r="K766" s="64" t="s">
        <v>395</v>
      </c>
      <c r="L766" s="64">
        <v>-5</v>
      </c>
      <c r="M766" s="64">
        <v>1</v>
      </c>
      <c r="N766" s="62">
        <f t="shared" si="11"/>
        <v>0</v>
      </c>
    </row>
    <row r="767" spans="1:14" ht="12.75">
      <c r="A767" s="63">
        <v>765</v>
      </c>
      <c r="B767" s="64" t="s">
        <v>1269</v>
      </c>
      <c r="C767" s="64" t="s">
        <v>480</v>
      </c>
      <c r="D767" s="64">
        <v>47</v>
      </c>
      <c r="E767" s="64">
        <v>10</v>
      </c>
      <c r="F767" s="64">
        <v>0</v>
      </c>
      <c r="G767" s="64" t="s">
        <v>389</v>
      </c>
      <c r="H767" s="64">
        <v>88</v>
      </c>
      <c r="I767" s="64">
        <v>29</v>
      </c>
      <c r="J767" s="64">
        <v>0</v>
      </c>
      <c r="K767" s="64" t="s">
        <v>395</v>
      </c>
      <c r="L767" s="64">
        <v>-5</v>
      </c>
      <c r="M767" s="64">
        <v>1</v>
      </c>
      <c r="N767" s="62">
        <f t="shared" si="11"/>
        <v>0</v>
      </c>
    </row>
    <row r="768" spans="1:14" ht="12.75">
      <c r="A768" s="63">
        <v>766</v>
      </c>
      <c r="B768" s="64" t="s">
        <v>1270</v>
      </c>
      <c r="C768" s="64" t="s">
        <v>645</v>
      </c>
      <c r="D768" s="64">
        <v>30</v>
      </c>
      <c r="E768" s="64">
        <v>20</v>
      </c>
      <c r="F768" s="64">
        <v>0</v>
      </c>
      <c r="G768" s="64" t="s">
        <v>389</v>
      </c>
      <c r="H768" s="64">
        <v>120</v>
      </c>
      <c r="I768" s="64">
        <v>0</v>
      </c>
      <c r="J768" s="64">
        <v>0</v>
      </c>
      <c r="K768" s="64" t="s">
        <v>347</v>
      </c>
      <c r="L768" s="64">
        <v>8</v>
      </c>
      <c r="M768" s="64">
        <v>1</v>
      </c>
      <c r="N768" s="62">
        <f t="shared" si="11"/>
        <v>0</v>
      </c>
    </row>
    <row r="769" spans="1:14" ht="12.75">
      <c r="A769" s="63">
        <v>767</v>
      </c>
      <c r="B769" s="64" t="s">
        <v>1271</v>
      </c>
      <c r="C769" s="64" t="s">
        <v>399</v>
      </c>
      <c r="D769" s="64">
        <v>26</v>
      </c>
      <c r="E769" s="64">
        <v>35</v>
      </c>
      <c r="F769" s="64">
        <v>0</v>
      </c>
      <c r="G769" s="64" t="s">
        <v>389</v>
      </c>
      <c r="H769" s="64">
        <v>48</v>
      </c>
      <c r="I769" s="64">
        <v>38</v>
      </c>
      <c r="J769" s="64">
        <v>0</v>
      </c>
      <c r="K769" s="64" t="s">
        <v>347</v>
      </c>
      <c r="L769" s="64">
        <v>3</v>
      </c>
      <c r="M769" s="64">
        <v>1</v>
      </c>
      <c r="N769" s="62">
        <f t="shared" si="11"/>
        <v>0</v>
      </c>
    </row>
    <row r="770" spans="1:14" ht="12.75">
      <c r="A770" s="63">
        <v>768</v>
      </c>
      <c r="B770" s="64" t="s">
        <v>1272</v>
      </c>
      <c r="C770" s="64" t="s">
        <v>674</v>
      </c>
      <c r="D770" s="64">
        <v>52</v>
      </c>
      <c r="E770" s="64">
        <v>28</v>
      </c>
      <c r="F770" s="64">
        <v>0</v>
      </c>
      <c r="G770" s="64" t="s">
        <v>389</v>
      </c>
      <c r="H770" s="64">
        <v>9</v>
      </c>
      <c r="I770" s="64">
        <v>41</v>
      </c>
      <c r="J770" s="64">
        <v>0</v>
      </c>
      <c r="K770" s="64" t="s">
        <v>347</v>
      </c>
      <c r="L770" s="64">
        <v>1</v>
      </c>
      <c r="M770" s="64">
        <v>1</v>
      </c>
      <c r="N770" s="62">
        <f t="shared" si="11"/>
        <v>0</v>
      </c>
    </row>
    <row r="771" spans="1:14" ht="12.75">
      <c r="A771" s="63">
        <v>769</v>
      </c>
      <c r="B771" s="64" t="s">
        <v>1273</v>
      </c>
      <c r="C771" s="64" t="s">
        <v>1274</v>
      </c>
      <c r="D771" s="64">
        <v>21</v>
      </c>
      <c r="E771" s="64">
        <v>2</v>
      </c>
      <c r="F771" s="64">
        <v>0</v>
      </c>
      <c r="G771" s="64" t="s">
        <v>389</v>
      </c>
      <c r="H771" s="64">
        <v>105</v>
      </c>
      <c r="I771" s="64">
        <v>53</v>
      </c>
      <c r="J771" s="64">
        <v>0</v>
      </c>
      <c r="K771" s="64" t="s">
        <v>347</v>
      </c>
      <c r="L771" s="64">
        <v>7</v>
      </c>
      <c r="M771" s="64">
        <v>1</v>
      </c>
      <c r="N771" s="62">
        <f aca="true" t="shared" si="12" ref="N771:N834">+IF(C771=$N$1,B771,)</f>
        <v>0</v>
      </c>
    </row>
    <row r="772" spans="1:14" ht="12.75">
      <c r="A772" s="63">
        <v>770</v>
      </c>
      <c r="B772" s="64" t="s">
        <v>1275</v>
      </c>
      <c r="C772" s="64" t="s">
        <v>645</v>
      </c>
      <c r="D772" s="64">
        <v>46</v>
      </c>
      <c r="E772" s="64">
        <v>1</v>
      </c>
      <c r="F772" s="64">
        <v>0</v>
      </c>
      <c r="G772" s="64" t="s">
        <v>389</v>
      </c>
      <c r="H772" s="64">
        <v>126</v>
      </c>
      <c r="I772" s="64">
        <v>35</v>
      </c>
      <c r="J772" s="64">
        <v>0</v>
      </c>
      <c r="K772" s="64" t="s">
        <v>347</v>
      </c>
      <c r="L772" s="64">
        <v>8</v>
      </c>
      <c r="M772" s="64">
        <v>1</v>
      </c>
      <c r="N772" s="62">
        <f t="shared" si="12"/>
        <v>0</v>
      </c>
    </row>
    <row r="773" spans="1:14" ht="12.75">
      <c r="A773" s="63">
        <v>771</v>
      </c>
      <c r="B773" s="65" t="s">
        <v>1276</v>
      </c>
      <c r="C773" s="65" t="s">
        <v>1277</v>
      </c>
      <c r="D773" s="64">
        <v>9</v>
      </c>
      <c r="E773" s="64">
        <v>31</v>
      </c>
      <c r="F773" s="64">
        <v>0</v>
      </c>
      <c r="G773" s="64" t="s">
        <v>389</v>
      </c>
      <c r="H773" s="64">
        <v>44</v>
      </c>
      <c r="I773" s="64">
        <v>6</v>
      </c>
      <c r="J773" s="64">
        <v>0</v>
      </c>
      <c r="K773" s="64" t="s">
        <v>347</v>
      </c>
      <c r="L773" s="64">
        <v>3</v>
      </c>
      <c r="M773" s="64">
        <v>1</v>
      </c>
      <c r="N773" s="62">
        <f t="shared" si="12"/>
        <v>0</v>
      </c>
    </row>
    <row r="774" spans="1:14" ht="12.75">
      <c r="A774" s="63">
        <v>772</v>
      </c>
      <c r="B774" s="65" t="s">
        <v>1278</v>
      </c>
      <c r="C774" s="65" t="s">
        <v>403</v>
      </c>
      <c r="D774" s="64">
        <v>26</v>
      </c>
      <c r="E774" s="64">
        <v>14</v>
      </c>
      <c r="F774" s="64">
        <v>0</v>
      </c>
      <c r="G774" s="64" t="s">
        <v>389</v>
      </c>
      <c r="H774" s="64">
        <v>97</v>
      </c>
      <c r="I774" s="64">
        <v>39</v>
      </c>
      <c r="J774" s="64">
        <v>0</v>
      </c>
      <c r="K774" s="64" t="s">
        <v>395</v>
      </c>
      <c r="L774" s="64">
        <v>-6</v>
      </c>
      <c r="M774" s="64">
        <v>1</v>
      </c>
      <c r="N774" s="62">
        <f t="shared" si="12"/>
        <v>0</v>
      </c>
    </row>
    <row r="775" spans="1:14" ht="12.75">
      <c r="A775" s="63">
        <v>773</v>
      </c>
      <c r="B775" s="64" t="s">
        <v>1279</v>
      </c>
      <c r="C775" s="64" t="s">
        <v>629</v>
      </c>
      <c r="D775" s="64">
        <v>36</v>
      </c>
      <c r="E775" s="64">
        <v>16</v>
      </c>
      <c r="F775" s="64">
        <v>0</v>
      </c>
      <c r="G775" s="64" t="s">
        <v>389</v>
      </c>
      <c r="H775" s="64">
        <v>93</v>
      </c>
      <c r="I775" s="64">
        <v>9</v>
      </c>
      <c r="J775" s="64">
        <v>0</v>
      </c>
      <c r="K775" s="64" t="s">
        <v>395</v>
      </c>
      <c r="L775" s="64">
        <v>-6</v>
      </c>
      <c r="M775" s="64">
        <v>1</v>
      </c>
      <c r="N775" s="62">
        <f t="shared" si="12"/>
        <v>0</v>
      </c>
    </row>
    <row r="776" spans="1:14" ht="12.75">
      <c r="A776" s="63">
        <v>774</v>
      </c>
      <c r="B776" s="64" t="s">
        <v>1280</v>
      </c>
      <c r="C776" s="64" t="s">
        <v>653</v>
      </c>
      <c r="D776" s="64">
        <v>54</v>
      </c>
      <c r="E776" s="64">
        <v>3</v>
      </c>
      <c r="F776" s="64">
        <v>0</v>
      </c>
      <c r="G776" s="64" t="s">
        <v>389</v>
      </c>
      <c r="H776" s="64">
        <v>1</v>
      </c>
      <c r="I776" s="64">
        <v>15</v>
      </c>
      <c r="J776" s="64">
        <v>0</v>
      </c>
      <c r="K776" s="64" t="s">
        <v>395</v>
      </c>
      <c r="L776" s="64">
        <v>0</v>
      </c>
      <c r="M776" s="64">
        <v>1</v>
      </c>
      <c r="N776" s="62">
        <f t="shared" si="12"/>
        <v>0</v>
      </c>
    </row>
    <row r="777" spans="1:14" ht="12.75">
      <c r="A777" s="63">
        <v>775</v>
      </c>
      <c r="B777" s="64" t="s">
        <v>1281</v>
      </c>
      <c r="C777" s="64" t="s">
        <v>763</v>
      </c>
      <c r="D777" s="64">
        <v>41</v>
      </c>
      <c r="E777" s="64">
        <v>44</v>
      </c>
      <c r="F777" s="64">
        <v>0</v>
      </c>
      <c r="G777" s="64" t="s">
        <v>389</v>
      </c>
      <c r="H777" s="64">
        <v>72</v>
      </c>
      <c r="I777" s="64">
        <v>39</v>
      </c>
      <c r="J777" s="64">
        <v>0</v>
      </c>
      <c r="K777" s="64" t="s">
        <v>395</v>
      </c>
      <c r="L777" s="64">
        <v>-5</v>
      </c>
      <c r="M777" s="64">
        <v>1</v>
      </c>
      <c r="N777" s="62">
        <f t="shared" si="12"/>
        <v>0</v>
      </c>
    </row>
    <row r="778" spans="1:14" ht="12.75">
      <c r="A778" s="63">
        <v>776</v>
      </c>
      <c r="B778" s="65" t="s">
        <v>1282</v>
      </c>
      <c r="C778" s="65" t="s">
        <v>439</v>
      </c>
      <c r="D778" s="64">
        <v>30</v>
      </c>
      <c r="E778" s="64">
        <v>48</v>
      </c>
      <c r="F778" s="64">
        <v>0</v>
      </c>
      <c r="G778" s="64" t="s">
        <v>389</v>
      </c>
      <c r="H778" s="64">
        <v>35</v>
      </c>
      <c r="I778" s="64">
        <v>58</v>
      </c>
      <c r="J778" s="64">
        <v>0</v>
      </c>
      <c r="K778" s="64" t="s">
        <v>347</v>
      </c>
      <c r="L778" s="64">
        <v>2</v>
      </c>
      <c r="M778" s="64">
        <v>830</v>
      </c>
      <c r="N778" s="62">
        <f t="shared" si="12"/>
        <v>0</v>
      </c>
    </row>
    <row r="779" spans="1:14" ht="12.75">
      <c r="A779" s="63">
        <v>777</v>
      </c>
      <c r="B779" s="65" t="s">
        <v>1283</v>
      </c>
      <c r="C779" s="65" t="s">
        <v>470</v>
      </c>
      <c r="D779" s="64">
        <v>31</v>
      </c>
      <c r="E779" s="64">
        <v>40</v>
      </c>
      <c r="F779" s="64">
        <v>0</v>
      </c>
      <c r="G779" s="64" t="s">
        <v>389</v>
      </c>
      <c r="H779" s="64">
        <v>6</v>
      </c>
      <c r="I779" s="64">
        <v>9</v>
      </c>
      <c r="J779" s="64">
        <v>0</v>
      </c>
      <c r="K779" s="64" t="s">
        <v>347</v>
      </c>
      <c r="L779" s="64">
        <v>1</v>
      </c>
      <c r="M779" s="64">
        <v>1</v>
      </c>
      <c r="N779" s="62">
        <f t="shared" si="12"/>
        <v>0</v>
      </c>
    </row>
    <row r="780" spans="1:14" ht="12.75">
      <c r="A780" s="63">
        <v>778</v>
      </c>
      <c r="B780" s="64" t="s">
        <v>1284</v>
      </c>
      <c r="C780" s="64" t="s">
        <v>478</v>
      </c>
      <c r="D780" s="64">
        <v>40</v>
      </c>
      <c r="E780" s="64">
        <v>36</v>
      </c>
      <c r="F780" s="64">
        <v>0</v>
      </c>
      <c r="G780" s="64" t="s">
        <v>389</v>
      </c>
      <c r="H780" s="64">
        <v>98</v>
      </c>
      <c r="I780" s="64">
        <v>26</v>
      </c>
      <c r="J780" s="64">
        <v>0</v>
      </c>
      <c r="K780" s="64" t="s">
        <v>395</v>
      </c>
      <c r="L780" s="64">
        <v>-6</v>
      </c>
      <c r="M780" s="64">
        <v>1</v>
      </c>
      <c r="N780" s="62">
        <f t="shared" si="12"/>
        <v>0</v>
      </c>
    </row>
    <row r="781" spans="1:14" ht="12.75">
      <c r="A781" s="63">
        <v>779</v>
      </c>
      <c r="B781" s="65" t="s">
        <v>1285</v>
      </c>
      <c r="C781" s="65" t="s">
        <v>596</v>
      </c>
      <c r="D781" s="64">
        <v>6</v>
      </c>
      <c r="E781" s="64">
        <v>56</v>
      </c>
      <c r="F781" s="64">
        <v>0</v>
      </c>
      <c r="G781" s="64" t="s">
        <v>389</v>
      </c>
      <c r="H781" s="64">
        <v>100</v>
      </c>
      <c r="I781" s="64">
        <v>24</v>
      </c>
      <c r="J781" s="64">
        <v>0</v>
      </c>
      <c r="K781" s="64" t="s">
        <v>347</v>
      </c>
      <c r="L781" s="64">
        <v>7</v>
      </c>
      <c r="M781" s="64">
        <v>1</v>
      </c>
      <c r="N781" s="62">
        <f t="shared" si="12"/>
        <v>0</v>
      </c>
    </row>
    <row r="782" spans="1:14" ht="12.75">
      <c r="A782" s="63">
        <v>780</v>
      </c>
      <c r="B782" s="64" t="s">
        <v>1286</v>
      </c>
      <c r="C782" s="64" t="s">
        <v>689</v>
      </c>
      <c r="D782" s="64">
        <v>31</v>
      </c>
      <c r="E782" s="64">
        <v>16</v>
      </c>
      <c r="F782" s="64">
        <v>0</v>
      </c>
      <c r="G782" s="64" t="s">
        <v>389</v>
      </c>
      <c r="H782" s="64">
        <v>89</v>
      </c>
      <c r="I782" s="64">
        <v>15</v>
      </c>
      <c r="J782" s="64">
        <v>0</v>
      </c>
      <c r="K782" s="64" t="s">
        <v>395</v>
      </c>
      <c r="L782" s="64">
        <v>-6</v>
      </c>
      <c r="M782" s="64">
        <v>1</v>
      </c>
      <c r="N782" s="62">
        <f t="shared" si="12"/>
        <v>0</v>
      </c>
    </row>
    <row r="783" spans="1:14" ht="12.75">
      <c r="A783" s="63">
        <v>781</v>
      </c>
      <c r="B783" s="64" t="s">
        <v>1287</v>
      </c>
      <c r="C783" s="64" t="s">
        <v>823</v>
      </c>
      <c r="D783" s="64">
        <v>22</v>
      </c>
      <c r="E783" s="64">
        <v>59</v>
      </c>
      <c r="F783" s="64">
        <v>0</v>
      </c>
      <c r="G783" s="64" t="s">
        <v>389</v>
      </c>
      <c r="H783" s="64">
        <v>82</v>
      </c>
      <c r="I783" s="64">
        <v>24</v>
      </c>
      <c r="J783" s="64">
        <v>0</v>
      </c>
      <c r="K783" s="64" t="s">
        <v>395</v>
      </c>
      <c r="L783" s="64">
        <v>-5</v>
      </c>
      <c r="M783" s="64">
        <v>1</v>
      </c>
      <c r="N783" s="62">
        <f t="shared" si="12"/>
        <v>0</v>
      </c>
    </row>
    <row r="784" spans="1:14" ht="12.75">
      <c r="A784" s="63">
        <v>782</v>
      </c>
      <c r="B784" s="65" t="s">
        <v>1288</v>
      </c>
      <c r="C784" s="65" t="s">
        <v>685</v>
      </c>
      <c r="D784" s="64">
        <v>48</v>
      </c>
      <c r="E784" s="64">
        <v>33</v>
      </c>
      <c r="F784" s="64">
        <v>0</v>
      </c>
      <c r="G784" s="64" t="s">
        <v>389</v>
      </c>
      <c r="H784" s="64">
        <v>109</v>
      </c>
      <c r="I784" s="64">
        <v>46</v>
      </c>
      <c r="J784" s="64">
        <v>0</v>
      </c>
      <c r="K784" s="64" t="s">
        <v>395</v>
      </c>
      <c r="L784" s="64">
        <v>-7</v>
      </c>
      <c r="M784" s="64">
        <v>1</v>
      </c>
      <c r="N784" s="62">
        <f t="shared" si="12"/>
        <v>0</v>
      </c>
    </row>
    <row r="785" spans="1:14" ht="12.75">
      <c r="A785" s="63">
        <v>783</v>
      </c>
      <c r="B785" s="64" t="s">
        <v>1289</v>
      </c>
      <c r="C785" s="64" t="s">
        <v>451</v>
      </c>
      <c r="D785" s="64">
        <v>33</v>
      </c>
      <c r="E785" s="64">
        <v>55</v>
      </c>
      <c r="F785" s="64">
        <v>0</v>
      </c>
      <c r="G785" s="64" t="s">
        <v>389</v>
      </c>
      <c r="H785" s="64">
        <v>118</v>
      </c>
      <c r="I785" s="64">
        <v>20</v>
      </c>
      <c r="J785" s="64">
        <v>0</v>
      </c>
      <c r="K785" s="64" t="s">
        <v>395</v>
      </c>
      <c r="L785" s="64">
        <v>-8</v>
      </c>
      <c r="M785" s="64">
        <v>1</v>
      </c>
      <c r="N785" s="62">
        <f t="shared" si="12"/>
        <v>0</v>
      </c>
    </row>
    <row r="786" spans="1:14" ht="12.75">
      <c r="A786" s="63">
        <v>784</v>
      </c>
      <c r="B786" s="65" t="s">
        <v>1289</v>
      </c>
      <c r="C786" s="65" t="s">
        <v>1067</v>
      </c>
      <c r="D786" s="64">
        <v>38</v>
      </c>
      <c r="E786" s="64">
        <v>33</v>
      </c>
      <c r="F786" s="64">
        <v>0</v>
      </c>
      <c r="G786" s="64" t="s">
        <v>389</v>
      </c>
      <c r="H786" s="64">
        <v>118</v>
      </c>
      <c r="I786" s="64">
        <v>38</v>
      </c>
      <c r="J786" s="64">
        <v>0</v>
      </c>
      <c r="K786" s="64" t="s">
        <v>395</v>
      </c>
      <c r="L786" s="64">
        <v>-8</v>
      </c>
      <c r="M786" s="64">
        <v>1</v>
      </c>
      <c r="N786" s="62">
        <f t="shared" si="12"/>
        <v>0</v>
      </c>
    </row>
    <row r="787" spans="1:14" ht="12.75">
      <c r="A787" s="63">
        <v>785</v>
      </c>
      <c r="B787" s="64" t="s">
        <v>1290</v>
      </c>
      <c r="C787" s="64" t="s">
        <v>394</v>
      </c>
      <c r="D787" s="64">
        <v>60</v>
      </c>
      <c r="E787" s="64">
        <v>51</v>
      </c>
      <c r="F787" s="64">
        <v>0</v>
      </c>
      <c r="G787" s="64" t="s">
        <v>389</v>
      </c>
      <c r="H787" s="64">
        <v>115</v>
      </c>
      <c r="I787" s="64">
        <v>47</v>
      </c>
      <c r="J787" s="64">
        <v>0</v>
      </c>
      <c r="K787" s="64" t="s">
        <v>395</v>
      </c>
      <c r="L787" s="64">
        <v>-7</v>
      </c>
      <c r="M787" s="64">
        <v>1</v>
      </c>
      <c r="N787" s="62">
        <f t="shared" si="12"/>
        <v>0</v>
      </c>
    </row>
    <row r="788" spans="1:14" ht="12.75">
      <c r="A788" s="63">
        <v>786</v>
      </c>
      <c r="B788" s="64" t="s">
        <v>1291</v>
      </c>
      <c r="C788" s="64" t="s">
        <v>455</v>
      </c>
      <c r="D788" s="64">
        <v>40</v>
      </c>
      <c r="E788" s="64">
        <v>29</v>
      </c>
      <c r="F788" s="64">
        <v>0</v>
      </c>
      <c r="G788" s="64" t="s">
        <v>389</v>
      </c>
      <c r="H788" s="64">
        <v>107</v>
      </c>
      <c r="I788" s="64">
        <v>13</v>
      </c>
      <c r="J788" s="64">
        <v>0</v>
      </c>
      <c r="K788" s="64" t="s">
        <v>395</v>
      </c>
      <c r="L788" s="64">
        <v>-7</v>
      </c>
      <c r="M788" s="64">
        <v>1</v>
      </c>
      <c r="N788" s="62">
        <f t="shared" si="12"/>
        <v>0</v>
      </c>
    </row>
    <row r="789" spans="1:14" ht="12.75">
      <c r="A789" s="63">
        <v>787</v>
      </c>
      <c r="B789" s="64" t="s">
        <v>1292</v>
      </c>
      <c r="C789" s="64" t="s">
        <v>921</v>
      </c>
      <c r="D789" s="64">
        <v>38</v>
      </c>
      <c r="E789" s="64">
        <v>51</v>
      </c>
      <c r="F789" s="64">
        <v>0</v>
      </c>
      <c r="G789" s="64" t="s">
        <v>389</v>
      </c>
      <c r="H789" s="64">
        <v>99</v>
      </c>
      <c r="I789" s="64">
        <v>16</v>
      </c>
      <c r="J789" s="64">
        <v>0</v>
      </c>
      <c r="K789" s="64" t="s">
        <v>395</v>
      </c>
      <c r="L789" s="64">
        <v>-6</v>
      </c>
      <c r="M789" s="64">
        <v>1</v>
      </c>
      <c r="N789" s="62">
        <f t="shared" si="12"/>
        <v>0</v>
      </c>
    </row>
    <row r="790" spans="1:14" ht="12.75">
      <c r="A790" s="63">
        <v>788</v>
      </c>
      <c r="B790" s="64" t="s">
        <v>1293</v>
      </c>
      <c r="C790" s="64" t="s">
        <v>451</v>
      </c>
      <c r="D790" s="64">
        <v>37</v>
      </c>
      <c r="E790" s="64">
        <v>40</v>
      </c>
      <c r="F790" s="64">
        <v>0</v>
      </c>
      <c r="G790" s="64" t="s">
        <v>389</v>
      </c>
      <c r="H790" s="64">
        <v>122</v>
      </c>
      <c r="I790" s="64">
        <v>7</v>
      </c>
      <c r="J790" s="64">
        <v>0</v>
      </c>
      <c r="K790" s="64" t="s">
        <v>395</v>
      </c>
      <c r="L790" s="64">
        <v>-8</v>
      </c>
      <c r="M790" s="64">
        <v>1</v>
      </c>
      <c r="N790" s="62">
        <f t="shared" si="12"/>
        <v>0</v>
      </c>
    </row>
    <row r="791" spans="1:14" ht="12.75">
      <c r="A791" s="63">
        <v>789</v>
      </c>
      <c r="B791" s="64" t="s">
        <v>1293</v>
      </c>
      <c r="C791" s="64" t="s">
        <v>523</v>
      </c>
      <c r="D791" s="64">
        <v>46</v>
      </c>
      <c r="E791" s="64">
        <v>1</v>
      </c>
      <c r="F791" s="64">
        <v>0</v>
      </c>
      <c r="G791" s="64" t="s">
        <v>389</v>
      </c>
      <c r="H791" s="64">
        <v>91</v>
      </c>
      <c r="I791" s="64">
        <v>27</v>
      </c>
      <c r="J791" s="64">
        <v>0</v>
      </c>
      <c r="K791" s="64" t="s">
        <v>395</v>
      </c>
      <c r="L791" s="64">
        <v>-6</v>
      </c>
      <c r="M791" s="64">
        <v>1</v>
      </c>
      <c r="N791" s="62">
        <f t="shared" si="12"/>
        <v>0</v>
      </c>
    </row>
    <row r="792" spans="1:14" ht="12.75">
      <c r="A792" s="63">
        <v>790</v>
      </c>
      <c r="B792" s="64" t="s">
        <v>1294</v>
      </c>
      <c r="C792" s="64" t="s">
        <v>476</v>
      </c>
      <c r="D792" s="64">
        <v>40</v>
      </c>
      <c r="E792" s="64">
        <v>59</v>
      </c>
      <c r="F792" s="64">
        <v>0</v>
      </c>
      <c r="G792" s="64" t="s">
        <v>389</v>
      </c>
      <c r="H792" s="64">
        <v>75</v>
      </c>
      <c r="I792" s="64">
        <v>59</v>
      </c>
      <c r="J792" s="64">
        <v>0</v>
      </c>
      <c r="K792" s="64" t="s">
        <v>395</v>
      </c>
      <c r="L792" s="64">
        <v>-5</v>
      </c>
      <c r="M792" s="64">
        <v>1</v>
      </c>
      <c r="N792" s="62">
        <f t="shared" si="12"/>
        <v>0</v>
      </c>
    </row>
    <row r="793" spans="1:14" ht="12.75">
      <c r="A793" s="63">
        <v>791</v>
      </c>
      <c r="B793" s="64" t="s">
        <v>1295</v>
      </c>
      <c r="C793" s="64" t="s">
        <v>443</v>
      </c>
      <c r="D793" s="64">
        <v>31</v>
      </c>
      <c r="E793" s="64">
        <v>35</v>
      </c>
      <c r="F793" s="64">
        <v>27</v>
      </c>
      <c r="G793" s="64" t="s">
        <v>389</v>
      </c>
      <c r="H793" s="64">
        <v>35</v>
      </c>
      <c r="I793" s="64">
        <v>6</v>
      </c>
      <c r="J793" s="64">
        <v>19</v>
      </c>
      <c r="K793" s="64" t="s">
        <v>347</v>
      </c>
      <c r="L793" s="64">
        <v>2</v>
      </c>
      <c r="M793" s="64">
        <v>1</v>
      </c>
      <c r="N793" s="62">
        <f t="shared" si="12"/>
        <v>0</v>
      </c>
    </row>
    <row r="794" spans="1:14" ht="12.75">
      <c r="A794" s="63">
        <v>792</v>
      </c>
      <c r="B794" s="65" t="s">
        <v>1296</v>
      </c>
      <c r="C794" s="65" t="s">
        <v>685</v>
      </c>
      <c r="D794" s="64">
        <v>46</v>
      </c>
      <c r="E794" s="64">
        <v>36</v>
      </c>
      <c r="F794" s="64">
        <v>0</v>
      </c>
      <c r="G794" s="64" t="s">
        <v>389</v>
      </c>
      <c r="H794" s="64">
        <v>111</v>
      </c>
      <c r="I794" s="64">
        <v>59</v>
      </c>
      <c r="J794" s="64">
        <v>0</v>
      </c>
      <c r="K794" s="64" t="s">
        <v>395</v>
      </c>
      <c r="L794" s="64">
        <v>-7</v>
      </c>
      <c r="M794" s="64">
        <v>1</v>
      </c>
      <c r="N794" s="62">
        <f t="shared" si="12"/>
        <v>0</v>
      </c>
    </row>
    <row r="795" spans="1:14" ht="12.75">
      <c r="A795" s="63">
        <v>793</v>
      </c>
      <c r="B795" s="65" t="s">
        <v>1297</v>
      </c>
      <c r="C795" s="65" t="s">
        <v>738</v>
      </c>
      <c r="D795" s="64">
        <v>56</v>
      </c>
      <c r="E795" s="64">
        <v>18</v>
      </c>
      <c r="F795" s="64">
        <v>0</v>
      </c>
      <c r="G795" s="64" t="s">
        <v>389</v>
      </c>
      <c r="H795" s="64">
        <v>12</v>
      </c>
      <c r="I795" s="64">
        <v>52</v>
      </c>
      <c r="J795" s="64">
        <v>0</v>
      </c>
      <c r="K795" s="64" t="s">
        <v>347</v>
      </c>
      <c r="L795" s="64">
        <v>1</v>
      </c>
      <c r="M795" s="64">
        <v>1</v>
      </c>
      <c r="N795" s="62">
        <f t="shared" si="12"/>
        <v>0</v>
      </c>
    </row>
    <row r="796" spans="1:14" ht="12.75">
      <c r="A796" s="63">
        <v>794</v>
      </c>
      <c r="B796" s="64" t="s">
        <v>1298</v>
      </c>
      <c r="C796" s="64" t="s">
        <v>1299</v>
      </c>
      <c r="D796" s="64">
        <v>60</v>
      </c>
      <c r="E796" s="64">
        <v>20</v>
      </c>
      <c r="F796" s="64">
        <v>0</v>
      </c>
      <c r="G796" s="64" t="s">
        <v>389</v>
      </c>
      <c r="H796" s="64">
        <v>24</v>
      </c>
      <c r="I796" s="64">
        <v>58</v>
      </c>
      <c r="J796" s="64">
        <v>0</v>
      </c>
      <c r="K796" s="64" t="s">
        <v>347</v>
      </c>
      <c r="L796" s="64">
        <v>2</v>
      </c>
      <c r="M796" s="64">
        <v>1</v>
      </c>
      <c r="N796" s="62">
        <f t="shared" si="12"/>
        <v>0</v>
      </c>
    </row>
    <row r="797" spans="1:14" ht="12.75">
      <c r="A797" s="63">
        <v>795</v>
      </c>
      <c r="B797" s="64" t="s">
        <v>1300</v>
      </c>
      <c r="C797" s="64" t="s">
        <v>451</v>
      </c>
      <c r="D797" s="64">
        <v>33</v>
      </c>
      <c r="E797" s="64">
        <v>44</v>
      </c>
      <c r="F797" s="64">
        <v>0</v>
      </c>
      <c r="G797" s="64" t="s">
        <v>389</v>
      </c>
      <c r="H797" s="64">
        <v>117</v>
      </c>
      <c r="I797" s="64">
        <v>1</v>
      </c>
      <c r="J797" s="64">
        <v>0</v>
      </c>
      <c r="K797" s="64" t="s">
        <v>395</v>
      </c>
      <c r="L797" s="64">
        <v>-8</v>
      </c>
      <c r="M797" s="64">
        <v>1</v>
      </c>
      <c r="N797" s="62">
        <f t="shared" si="12"/>
        <v>0</v>
      </c>
    </row>
    <row r="798" spans="1:14" ht="12.75">
      <c r="A798" s="63">
        <v>796</v>
      </c>
      <c r="B798" s="64" t="s">
        <v>1301</v>
      </c>
      <c r="C798" s="64" t="s">
        <v>466</v>
      </c>
      <c r="D798" s="64">
        <v>35</v>
      </c>
      <c r="E798" s="64">
        <v>20</v>
      </c>
      <c r="F798" s="64">
        <v>0</v>
      </c>
      <c r="G798" s="64" t="s">
        <v>389</v>
      </c>
      <c r="H798" s="64">
        <v>25</v>
      </c>
      <c r="I798" s="64">
        <v>11</v>
      </c>
      <c r="J798" s="64">
        <v>0</v>
      </c>
      <c r="K798" s="64" t="s">
        <v>347</v>
      </c>
      <c r="L798" s="64">
        <v>2</v>
      </c>
      <c r="M798" s="64">
        <v>1</v>
      </c>
      <c r="N798" s="62">
        <f t="shared" si="12"/>
        <v>0</v>
      </c>
    </row>
    <row r="799" spans="1:14" ht="12.75">
      <c r="A799" s="63">
        <v>797</v>
      </c>
      <c r="B799" s="64" t="s">
        <v>1302</v>
      </c>
      <c r="C799" s="64" t="s">
        <v>451</v>
      </c>
      <c r="D799" s="64">
        <v>40</v>
      </c>
      <c r="E799" s="64">
        <v>16</v>
      </c>
      <c r="F799" s="64">
        <v>0</v>
      </c>
      <c r="G799" s="64" t="s">
        <v>389</v>
      </c>
      <c r="H799" s="64">
        <v>120</v>
      </c>
      <c r="I799" s="64">
        <v>9</v>
      </c>
      <c r="J799" s="64">
        <v>0</v>
      </c>
      <c r="K799" s="64" t="s">
        <v>395</v>
      </c>
      <c r="L799" s="64">
        <v>-8</v>
      </c>
      <c r="M799" s="64">
        <v>1</v>
      </c>
      <c r="N799" s="62">
        <f t="shared" si="12"/>
        <v>0</v>
      </c>
    </row>
    <row r="800" spans="1:14" ht="12.75">
      <c r="A800" s="63">
        <v>798</v>
      </c>
      <c r="B800" s="64" t="s">
        <v>1303</v>
      </c>
      <c r="C800" s="64" t="s">
        <v>464</v>
      </c>
      <c r="D800" s="64">
        <v>47</v>
      </c>
      <c r="E800" s="64">
        <v>23</v>
      </c>
      <c r="F800" s="64">
        <v>0</v>
      </c>
      <c r="G800" s="64" t="s">
        <v>389</v>
      </c>
      <c r="H800" s="64">
        <v>92</v>
      </c>
      <c r="I800" s="64">
        <v>50</v>
      </c>
      <c r="J800" s="64">
        <v>0</v>
      </c>
      <c r="K800" s="64" t="s">
        <v>395</v>
      </c>
      <c r="L800" s="64">
        <v>-6</v>
      </c>
      <c r="M800" s="64">
        <v>1</v>
      </c>
      <c r="N800" s="62">
        <f t="shared" si="12"/>
        <v>0</v>
      </c>
    </row>
    <row r="801" spans="1:14" ht="12.75">
      <c r="A801" s="63">
        <v>799</v>
      </c>
      <c r="B801" s="64" t="s">
        <v>1304</v>
      </c>
      <c r="C801" s="64" t="s">
        <v>539</v>
      </c>
      <c r="D801" s="64">
        <v>35</v>
      </c>
      <c r="E801" s="64">
        <v>44</v>
      </c>
      <c r="F801" s="64">
        <v>0</v>
      </c>
      <c r="G801" s="64" t="s">
        <v>389</v>
      </c>
      <c r="H801" s="64">
        <v>81</v>
      </c>
      <c r="I801" s="64">
        <v>23</v>
      </c>
      <c r="J801" s="64">
        <v>0</v>
      </c>
      <c r="K801" s="64" t="s">
        <v>395</v>
      </c>
      <c r="L801" s="64">
        <v>-5</v>
      </c>
      <c r="M801" s="64">
        <v>1</v>
      </c>
      <c r="N801" s="62">
        <f t="shared" si="12"/>
        <v>0</v>
      </c>
    </row>
    <row r="802" spans="1:14" ht="12.75">
      <c r="A802" s="63">
        <v>800</v>
      </c>
      <c r="B802" s="65" t="s">
        <v>1305</v>
      </c>
      <c r="C802" s="65" t="s">
        <v>394</v>
      </c>
      <c r="D802" s="64">
        <v>58</v>
      </c>
      <c r="E802" s="64">
        <v>37</v>
      </c>
      <c r="F802" s="64">
        <v>0</v>
      </c>
      <c r="G802" s="64" t="s">
        <v>389</v>
      </c>
      <c r="H802" s="64">
        <v>117</v>
      </c>
      <c r="I802" s="64">
        <v>10</v>
      </c>
      <c r="J802" s="64">
        <v>0</v>
      </c>
      <c r="K802" s="64" t="s">
        <v>395</v>
      </c>
      <c r="L802" s="64">
        <v>-7</v>
      </c>
      <c r="M802" s="64">
        <v>1</v>
      </c>
      <c r="N802" s="62">
        <f t="shared" si="12"/>
        <v>0</v>
      </c>
    </row>
    <row r="803" spans="1:14" ht="12.75">
      <c r="A803" s="63">
        <v>801</v>
      </c>
      <c r="B803" s="64" t="s">
        <v>1306</v>
      </c>
      <c r="C803" s="64" t="s">
        <v>544</v>
      </c>
      <c r="D803" s="64">
        <v>45</v>
      </c>
      <c r="E803" s="64">
        <v>32</v>
      </c>
      <c r="F803" s="64">
        <v>0</v>
      </c>
      <c r="G803" s="64" t="s">
        <v>389</v>
      </c>
      <c r="H803" s="64">
        <v>122</v>
      </c>
      <c r="I803" s="64">
        <v>57</v>
      </c>
      <c r="J803" s="64">
        <v>0</v>
      </c>
      <c r="K803" s="64" t="s">
        <v>395</v>
      </c>
      <c r="L803" s="64">
        <v>-8</v>
      </c>
      <c r="M803" s="64">
        <v>1</v>
      </c>
      <c r="N803" s="62">
        <f t="shared" si="12"/>
        <v>0</v>
      </c>
    </row>
    <row r="804" spans="1:14" ht="12.75">
      <c r="A804" s="63">
        <v>802</v>
      </c>
      <c r="B804" s="65" t="s">
        <v>1307</v>
      </c>
      <c r="C804" s="65" t="s">
        <v>1308</v>
      </c>
      <c r="D804" s="64">
        <v>19</v>
      </c>
      <c r="E804" s="64">
        <v>43</v>
      </c>
      <c r="F804" s="64">
        <v>0</v>
      </c>
      <c r="G804" s="64" t="s">
        <v>389</v>
      </c>
      <c r="H804" s="64">
        <v>155</v>
      </c>
      <c r="I804" s="64">
        <v>3</v>
      </c>
      <c r="J804" s="64">
        <v>0</v>
      </c>
      <c r="K804" s="64" t="s">
        <v>395</v>
      </c>
      <c r="L804" s="64">
        <v>-9</v>
      </c>
      <c r="M804" s="64">
        <v>1</v>
      </c>
      <c r="N804" s="62">
        <f t="shared" si="12"/>
        <v>0</v>
      </c>
    </row>
    <row r="805" spans="1:14" ht="12.75">
      <c r="A805" s="63">
        <v>803</v>
      </c>
      <c r="B805" s="64" t="s">
        <v>1309</v>
      </c>
      <c r="C805" s="64" t="s">
        <v>441</v>
      </c>
      <c r="D805" s="64">
        <v>34</v>
      </c>
      <c r="E805" s="64">
        <v>23</v>
      </c>
      <c r="F805" s="64">
        <v>0</v>
      </c>
      <c r="G805" s="64" t="s">
        <v>389</v>
      </c>
      <c r="H805" s="64">
        <v>132</v>
      </c>
      <c r="I805" s="64">
        <v>27</v>
      </c>
      <c r="J805" s="64">
        <v>0</v>
      </c>
      <c r="K805" s="64" t="s">
        <v>347</v>
      </c>
      <c r="L805" s="64">
        <v>9</v>
      </c>
      <c r="M805" s="64">
        <v>1</v>
      </c>
      <c r="N805" s="62">
        <f t="shared" si="12"/>
        <v>0</v>
      </c>
    </row>
    <row r="806" spans="1:14" ht="12.75">
      <c r="A806" s="63">
        <v>804</v>
      </c>
      <c r="B806" s="64" t="s">
        <v>1310</v>
      </c>
      <c r="C806" s="64" t="s">
        <v>439</v>
      </c>
      <c r="D806" s="64">
        <v>32</v>
      </c>
      <c r="E806" s="64">
        <v>14</v>
      </c>
      <c r="F806" s="64">
        <v>0</v>
      </c>
      <c r="G806" s="64" t="s">
        <v>389</v>
      </c>
      <c r="H806" s="64">
        <v>36</v>
      </c>
      <c r="I806" s="64">
        <v>33</v>
      </c>
      <c r="J806" s="64">
        <v>0</v>
      </c>
      <c r="K806" s="64" t="s">
        <v>347</v>
      </c>
      <c r="L806" s="64">
        <v>2</v>
      </c>
      <c r="M806" s="64">
        <v>800</v>
      </c>
      <c r="N806" s="62">
        <f t="shared" si="12"/>
        <v>0</v>
      </c>
    </row>
    <row r="807" spans="1:14" ht="12.75">
      <c r="A807" s="63">
        <v>805</v>
      </c>
      <c r="B807" s="64" t="s">
        <v>1311</v>
      </c>
      <c r="C807" s="64" t="s">
        <v>1274</v>
      </c>
      <c r="D807" s="64">
        <v>10</v>
      </c>
      <c r="E807" s="64">
        <v>49</v>
      </c>
      <c r="F807" s="64">
        <v>0</v>
      </c>
      <c r="G807" s="64" t="s">
        <v>389</v>
      </c>
      <c r="H807" s="64">
        <v>106</v>
      </c>
      <c r="I807" s="64">
        <v>39</v>
      </c>
      <c r="J807" s="64">
        <v>0</v>
      </c>
      <c r="K807" s="64" t="s">
        <v>347</v>
      </c>
      <c r="L807" s="64">
        <v>7</v>
      </c>
      <c r="M807" s="64">
        <v>1</v>
      </c>
      <c r="N807" s="62">
        <f t="shared" si="12"/>
        <v>0</v>
      </c>
    </row>
    <row r="808" spans="1:14" ht="12.75">
      <c r="A808" s="63">
        <v>806</v>
      </c>
      <c r="B808" s="64" t="s">
        <v>1312</v>
      </c>
      <c r="C808" s="64" t="s">
        <v>422</v>
      </c>
      <c r="D808" s="64">
        <v>42</v>
      </c>
      <c r="E808" s="64">
        <v>50</v>
      </c>
      <c r="F808" s="64">
        <v>0</v>
      </c>
      <c r="G808" s="64" t="s">
        <v>423</v>
      </c>
      <c r="H808" s="64">
        <v>147</v>
      </c>
      <c r="I808" s="64">
        <v>31</v>
      </c>
      <c r="J808" s="64">
        <v>0</v>
      </c>
      <c r="K808" s="64" t="s">
        <v>347</v>
      </c>
      <c r="L808" s="64">
        <v>10</v>
      </c>
      <c r="M808" s="64">
        <v>1</v>
      </c>
      <c r="N808" s="62">
        <f t="shared" si="12"/>
        <v>0</v>
      </c>
    </row>
    <row r="809" spans="1:14" ht="12.75">
      <c r="A809" s="63">
        <v>807</v>
      </c>
      <c r="B809" s="64" t="s">
        <v>1313</v>
      </c>
      <c r="C809" s="64" t="s">
        <v>453</v>
      </c>
      <c r="D809" s="64">
        <v>32</v>
      </c>
      <c r="E809" s="64">
        <v>41</v>
      </c>
      <c r="F809" s="64">
        <v>0</v>
      </c>
      <c r="G809" s="64" t="s">
        <v>389</v>
      </c>
      <c r="H809" s="64">
        <v>103</v>
      </c>
      <c r="I809" s="64">
        <v>13</v>
      </c>
      <c r="J809" s="64">
        <v>0</v>
      </c>
      <c r="K809" s="64" t="s">
        <v>395</v>
      </c>
      <c r="L809" s="64">
        <v>-7</v>
      </c>
      <c r="M809" s="64">
        <v>1</v>
      </c>
      <c r="N809" s="62">
        <f t="shared" si="12"/>
        <v>0</v>
      </c>
    </row>
    <row r="810" spans="1:14" ht="12.75">
      <c r="A810" s="63">
        <v>808</v>
      </c>
      <c r="B810" s="64" t="s">
        <v>1314</v>
      </c>
      <c r="C810" s="64" t="s">
        <v>1315</v>
      </c>
      <c r="D810" s="64">
        <v>14</v>
      </c>
      <c r="E810" s="64">
        <v>45</v>
      </c>
      <c r="F810" s="64">
        <v>0</v>
      </c>
      <c r="G810" s="64" t="s">
        <v>389</v>
      </c>
      <c r="H810" s="64">
        <v>42</v>
      </c>
      <c r="I810" s="64">
        <v>59</v>
      </c>
      <c r="J810" s="64">
        <v>0</v>
      </c>
      <c r="K810" s="64" t="s">
        <v>347</v>
      </c>
      <c r="L810" s="64">
        <v>3</v>
      </c>
      <c r="M810" s="64">
        <v>1</v>
      </c>
      <c r="N810" s="62">
        <f t="shared" si="12"/>
        <v>0</v>
      </c>
    </row>
    <row r="811" spans="1:14" ht="12.75">
      <c r="A811" s="63">
        <v>809</v>
      </c>
      <c r="B811" s="64" t="s">
        <v>1316</v>
      </c>
      <c r="C811" s="64" t="s">
        <v>399</v>
      </c>
      <c r="D811" s="64">
        <v>25</v>
      </c>
      <c r="E811" s="64">
        <v>22</v>
      </c>
      <c r="F811" s="64">
        <v>0</v>
      </c>
      <c r="G811" s="64" t="s">
        <v>389</v>
      </c>
      <c r="H811" s="64">
        <v>49</v>
      </c>
      <c r="I811" s="64">
        <v>35</v>
      </c>
      <c r="J811" s="64">
        <v>0</v>
      </c>
      <c r="K811" s="64" t="s">
        <v>347</v>
      </c>
      <c r="L811" s="64">
        <v>3</v>
      </c>
      <c r="M811" s="64">
        <v>1</v>
      </c>
      <c r="N811" s="62">
        <f t="shared" si="12"/>
        <v>0</v>
      </c>
    </row>
    <row r="812" spans="1:14" ht="12.75">
      <c r="A812" s="63">
        <v>810</v>
      </c>
      <c r="B812" s="65" t="s">
        <v>1317</v>
      </c>
      <c r="C812" s="65" t="s">
        <v>823</v>
      </c>
      <c r="D812" s="64">
        <v>20</v>
      </c>
      <c r="E812" s="64">
        <v>47</v>
      </c>
      <c r="F812" s="64">
        <v>0</v>
      </c>
      <c r="G812" s="64" t="s">
        <v>389</v>
      </c>
      <c r="H812" s="64">
        <v>76</v>
      </c>
      <c r="I812" s="64">
        <v>19</v>
      </c>
      <c r="J812" s="64">
        <v>0</v>
      </c>
      <c r="K812" s="64" t="s">
        <v>395</v>
      </c>
      <c r="L812" s="64">
        <v>-5</v>
      </c>
      <c r="M812" s="64">
        <v>1</v>
      </c>
      <c r="N812" s="62">
        <f t="shared" si="12"/>
        <v>0</v>
      </c>
    </row>
    <row r="813" spans="1:14" ht="12.75">
      <c r="A813" s="63">
        <v>811</v>
      </c>
      <c r="B813" s="65" t="s">
        <v>1318</v>
      </c>
      <c r="C813" s="65" t="s">
        <v>461</v>
      </c>
      <c r="D813" s="64">
        <v>34</v>
      </c>
      <c r="E813" s="64">
        <v>44</v>
      </c>
      <c r="F813" s="64">
        <v>0</v>
      </c>
      <c r="G813" s="64" t="s">
        <v>389</v>
      </c>
      <c r="H813" s="64">
        <v>37</v>
      </c>
      <c r="I813" s="64">
        <v>17</v>
      </c>
      <c r="J813" s="64">
        <v>0</v>
      </c>
      <c r="K813" s="64" t="s">
        <v>347</v>
      </c>
      <c r="L813" s="64">
        <v>2</v>
      </c>
      <c r="M813" s="64">
        <v>1</v>
      </c>
      <c r="N813" s="62">
        <f t="shared" si="12"/>
        <v>0</v>
      </c>
    </row>
    <row r="814" spans="1:14" ht="12.75">
      <c r="A814" s="63">
        <v>812</v>
      </c>
      <c r="B814" s="64" t="s">
        <v>1319</v>
      </c>
      <c r="C814" s="64" t="s">
        <v>416</v>
      </c>
      <c r="D814" s="64">
        <v>59</v>
      </c>
      <c r="E814" s="64">
        <v>39</v>
      </c>
      <c r="F814" s="64">
        <v>0</v>
      </c>
      <c r="G814" s="64" t="s">
        <v>389</v>
      </c>
      <c r="H814" s="64">
        <v>151</v>
      </c>
      <c r="I814" s="64">
        <v>29</v>
      </c>
      <c r="J814" s="64">
        <v>0</v>
      </c>
      <c r="K814" s="64" t="s">
        <v>395</v>
      </c>
      <c r="L814" s="64">
        <v>-9</v>
      </c>
      <c r="M814" s="64">
        <v>1</v>
      </c>
      <c r="N814" s="62">
        <f t="shared" si="12"/>
        <v>0</v>
      </c>
    </row>
    <row r="815" spans="1:14" ht="12.75">
      <c r="A815" s="63">
        <v>813</v>
      </c>
      <c r="B815" s="65" t="s">
        <v>1320</v>
      </c>
      <c r="C815" s="65" t="s">
        <v>719</v>
      </c>
      <c r="D815" s="64">
        <v>25</v>
      </c>
      <c r="E815" s="64">
        <v>29</v>
      </c>
      <c r="F815" s="64">
        <v>0</v>
      </c>
      <c r="G815" s="64" t="s">
        <v>389</v>
      </c>
      <c r="H815" s="64">
        <v>80</v>
      </c>
      <c r="I815" s="64">
        <v>23</v>
      </c>
      <c r="J815" s="64">
        <v>0</v>
      </c>
      <c r="K815" s="64" t="s">
        <v>395</v>
      </c>
      <c r="L815" s="64">
        <v>-5</v>
      </c>
      <c r="M815" s="64">
        <v>1</v>
      </c>
      <c r="N815" s="62">
        <f t="shared" si="12"/>
        <v>0</v>
      </c>
    </row>
    <row r="816" spans="1:14" ht="12.75">
      <c r="A816" s="63">
        <v>814</v>
      </c>
      <c r="B816" s="64" t="s">
        <v>1321</v>
      </c>
      <c r="C816" s="64" t="s">
        <v>1321</v>
      </c>
      <c r="D816" s="64">
        <v>22</v>
      </c>
      <c r="E816" s="64">
        <v>19</v>
      </c>
      <c r="F816" s="64">
        <v>0</v>
      </c>
      <c r="G816" s="64" t="s">
        <v>389</v>
      </c>
      <c r="H816" s="64">
        <v>114</v>
      </c>
      <c r="I816" s="64">
        <v>12</v>
      </c>
      <c r="J816" s="64">
        <v>0</v>
      </c>
      <c r="K816" s="64" t="s">
        <v>347</v>
      </c>
      <c r="L816" s="64">
        <v>8</v>
      </c>
      <c r="M816" s="64">
        <v>1</v>
      </c>
      <c r="N816" s="62">
        <f t="shared" si="12"/>
        <v>0</v>
      </c>
    </row>
    <row r="817" spans="1:14" ht="12.75">
      <c r="A817" s="63">
        <v>815</v>
      </c>
      <c r="B817" s="65" t="s">
        <v>1322</v>
      </c>
      <c r="C817" s="65" t="s">
        <v>1323</v>
      </c>
      <c r="D817" s="64">
        <v>9</v>
      </c>
      <c r="E817" s="64">
        <v>26</v>
      </c>
      <c r="F817" s="64">
        <v>0</v>
      </c>
      <c r="G817" s="64" t="s">
        <v>423</v>
      </c>
      <c r="H817" s="64">
        <v>160</v>
      </c>
      <c r="I817" s="64">
        <v>3</v>
      </c>
      <c r="J817" s="64">
        <v>0</v>
      </c>
      <c r="K817" s="64" t="s">
        <v>347</v>
      </c>
      <c r="L817" s="64">
        <v>11</v>
      </c>
      <c r="M817" s="64">
        <v>1</v>
      </c>
      <c r="N817" s="62">
        <f t="shared" si="12"/>
        <v>0</v>
      </c>
    </row>
    <row r="818" spans="1:14" ht="12.75">
      <c r="A818" s="63">
        <v>816</v>
      </c>
      <c r="B818" s="65" t="s">
        <v>1324</v>
      </c>
      <c r="C818" s="65" t="s">
        <v>1308</v>
      </c>
      <c r="D818" s="64">
        <v>21</v>
      </c>
      <c r="E818" s="64">
        <v>19</v>
      </c>
      <c r="F818" s="64">
        <v>0</v>
      </c>
      <c r="G818" s="64" t="s">
        <v>389</v>
      </c>
      <c r="H818" s="64">
        <v>157</v>
      </c>
      <c r="I818" s="64">
        <v>56</v>
      </c>
      <c r="J818" s="64">
        <v>0</v>
      </c>
      <c r="K818" s="64" t="s">
        <v>395</v>
      </c>
      <c r="L818" s="64">
        <v>-9</v>
      </c>
      <c r="M818" s="64">
        <v>1</v>
      </c>
      <c r="N818" s="62">
        <f t="shared" si="12"/>
        <v>0</v>
      </c>
    </row>
    <row r="819" spans="1:14" ht="12.75">
      <c r="A819" s="63">
        <v>817</v>
      </c>
      <c r="B819" s="64" t="s">
        <v>1325</v>
      </c>
      <c r="C819" s="64" t="s">
        <v>745</v>
      </c>
      <c r="D819" s="64">
        <v>36</v>
      </c>
      <c r="E819" s="64">
        <v>40</v>
      </c>
      <c r="F819" s="64">
        <v>0</v>
      </c>
      <c r="G819" s="64" t="s">
        <v>389</v>
      </c>
      <c r="H819" s="64">
        <v>87</v>
      </c>
      <c r="I819" s="64">
        <v>30</v>
      </c>
      <c r="J819" s="64">
        <v>0</v>
      </c>
      <c r="K819" s="64" t="s">
        <v>395</v>
      </c>
      <c r="L819" s="64">
        <v>-6</v>
      </c>
      <c r="M819" s="64">
        <v>1</v>
      </c>
      <c r="N819" s="62">
        <f t="shared" si="12"/>
        <v>0</v>
      </c>
    </row>
    <row r="820" spans="1:14" ht="12.75">
      <c r="A820" s="63">
        <v>818</v>
      </c>
      <c r="B820" s="65" t="s">
        <v>1326</v>
      </c>
      <c r="C820" s="65" t="s">
        <v>629</v>
      </c>
      <c r="D820" s="64">
        <v>34</v>
      </c>
      <c r="E820" s="64">
        <v>29</v>
      </c>
      <c r="F820" s="64">
        <v>0</v>
      </c>
      <c r="G820" s="64" t="s">
        <v>389</v>
      </c>
      <c r="H820" s="64">
        <v>93</v>
      </c>
      <c r="I820" s="64">
        <v>6</v>
      </c>
      <c r="J820" s="64">
        <v>0</v>
      </c>
      <c r="K820" s="64" t="s">
        <v>395</v>
      </c>
      <c r="L820" s="64">
        <v>-6</v>
      </c>
      <c r="M820" s="64">
        <v>1</v>
      </c>
      <c r="N820" s="62">
        <f t="shared" si="12"/>
        <v>0</v>
      </c>
    </row>
    <row r="821" spans="1:14" ht="12.75">
      <c r="A821" s="63">
        <v>819</v>
      </c>
      <c r="B821" s="64" t="s">
        <v>1326</v>
      </c>
      <c r="C821" s="64" t="s">
        <v>701</v>
      </c>
      <c r="D821" s="64">
        <v>37</v>
      </c>
      <c r="E821" s="64">
        <v>57</v>
      </c>
      <c r="F821" s="64">
        <v>0</v>
      </c>
      <c r="G821" s="64" t="s">
        <v>389</v>
      </c>
      <c r="H821" s="64">
        <v>79</v>
      </c>
      <c r="I821" s="64">
        <v>50</v>
      </c>
      <c r="J821" s="64">
        <v>0</v>
      </c>
      <c r="K821" s="64" t="s">
        <v>395</v>
      </c>
      <c r="L821" s="64">
        <v>-5</v>
      </c>
      <c r="M821" s="64">
        <v>1</v>
      </c>
      <c r="N821" s="62">
        <f t="shared" si="12"/>
        <v>0</v>
      </c>
    </row>
    <row r="822" spans="1:14" ht="12.75">
      <c r="A822" s="63">
        <v>820</v>
      </c>
      <c r="B822" s="64" t="s">
        <v>1327</v>
      </c>
      <c r="C822" s="64" t="s">
        <v>560</v>
      </c>
      <c r="D822" s="64">
        <v>46</v>
      </c>
      <c r="E822" s="64">
        <v>7</v>
      </c>
      <c r="F822" s="64">
        <v>0</v>
      </c>
      <c r="G822" s="64" t="s">
        <v>389</v>
      </c>
      <c r="H822" s="64">
        <v>67</v>
      </c>
      <c r="I822" s="64">
        <v>48</v>
      </c>
      <c r="J822" s="64">
        <v>0</v>
      </c>
      <c r="K822" s="64" t="s">
        <v>395</v>
      </c>
      <c r="L822" s="64">
        <v>-5</v>
      </c>
      <c r="M822" s="64">
        <v>1</v>
      </c>
      <c r="N822" s="62">
        <f t="shared" si="12"/>
        <v>0</v>
      </c>
    </row>
    <row r="823" spans="1:14" ht="12.75">
      <c r="A823" s="63">
        <v>821</v>
      </c>
      <c r="B823" s="64" t="s">
        <v>1328</v>
      </c>
      <c r="C823" s="64" t="s">
        <v>403</v>
      </c>
      <c r="D823" s="64">
        <v>29</v>
      </c>
      <c r="E823" s="64">
        <v>39</v>
      </c>
      <c r="F823" s="64">
        <v>0</v>
      </c>
      <c r="G823" s="64" t="s">
        <v>389</v>
      </c>
      <c r="H823" s="64">
        <v>95</v>
      </c>
      <c r="I823" s="64">
        <v>17</v>
      </c>
      <c r="J823" s="64">
        <v>0</v>
      </c>
      <c r="K823" s="64" t="s">
        <v>395</v>
      </c>
      <c r="L823" s="64">
        <v>-6</v>
      </c>
      <c r="M823" s="64">
        <v>1</v>
      </c>
      <c r="N823" s="62">
        <f t="shared" si="12"/>
        <v>0</v>
      </c>
    </row>
    <row r="824" spans="1:14" ht="12.75">
      <c r="A824" s="63">
        <v>822</v>
      </c>
      <c r="B824" s="64" t="s">
        <v>1329</v>
      </c>
      <c r="C824" s="64" t="s">
        <v>878</v>
      </c>
      <c r="D824" s="64">
        <v>24</v>
      </c>
      <c r="E824" s="64">
        <v>1</v>
      </c>
      <c r="F824" s="64">
        <v>0</v>
      </c>
      <c r="G824" s="64" t="s">
        <v>389</v>
      </c>
      <c r="H824" s="64">
        <v>121</v>
      </c>
      <c r="I824" s="64">
        <v>37</v>
      </c>
      <c r="J824" s="64">
        <v>0</v>
      </c>
      <c r="K824" s="64" t="s">
        <v>347</v>
      </c>
      <c r="L824" s="64">
        <v>8</v>
      </c>
      <c r="M824" s="64">
        <v>1</v>
      </c>
      <c r="N824" s="62">
        <f t="shared" si="12"/>
        <v>0</v>
      </c>
    </row>
    <row r="825" spans="1:14" ht="12.75">
      <c r="A825" s="63">
        <v>823</v>
      </c>
      <c r="B825" s="64" t="s">
        <v>1330</v>
      </c>
      <c r="C825" s="64" t="s">
        <v>1331</v>
      </c>
      <c r="D825" s="64">
        <v>12</v>
      </c>
      <c r="E825" s="64">
        <v>48</v>
      </c>
      <c r="F825" s="64">
        <v>0</v>
      </c>
      <c r="G825" s="64" t="s">
        <v>423</v>
      </c>
      <c r="H825" s="64">
        <v>15</v>
      </c>
      <c r="I825" s="64">
        <v>45</v>
      </c>
      <c r="J825" s="64">
        <v>0</v>
      </c>
      <c r="K825" s="64" t="s">
        <v>347</v>
      </c>
      <c r="L825" s="64">
        <v>1</v>
      </c>
      <c r="M825" s="64">
        <v>1</v>
      </c>
      <c r="N825" s="62">
        <f t="shared" si="12"/>
        <v>0</v>
      </c>
    </row>
    <row r="826" spans="1:14" ht="12.75">
      <c r="A826" s="63">
        <v>824</v>
      </c>
      <c r="B826" s="64" t="s">
        <v>1332</v>
      </c>
      <c r="C826" s="64" t="s">
        <v>641</v>
      </c>
      <c r="D826" s="64">
        <v>38</v>
      </c>
      <c r="E826" s="64">
        <v>22</v>
      </c>
      <c r="F826" s="64">
        <v>0</v>
      </c>
      <c r="G826" s="64" t="s">
        <v>389</v>
      </c>
      <c r="H826" s="64">
        <v>82</v>
      </c>
      <c r="I826" s="64">
        <v>33</v>
      </c>
      <c r="J826" s="64">
        <v>0</v>
      </c>
      <c r="K826" s="64" t="s">
        <v>395</v>
      </c>
      <c r="L826" s="64">
        <v>-5</v>
      </c>
      <c r="M826" s="64">
        <v>1</v>
      </c>
      <c r="N826" s="62">
        <f t="shared" si="12"/>
        <v>0</v>
      </c>
    </row>
    <row r="827" spans="1:14" ht="12.75">
      <c r="A827" s="63">
        <v>825</v>
      </c>
      <c r="B827" s="64" t="s">
        <v>1333</v>
      </c>
      <c r="C827" s="64" t="s">
        <v>513</v>
      </c>
      <c r="D827" s="64">
        <v>34</v>
      </c>
      <c r="E827" s="64">
        <v>39</v>
      </c>
      <c r="F827" s="64">
        <v>0</v>
      </c>
      <c r="G827" s="64" t="s">
        <v>389</v>
      </c>
      <c r="H827" s="64">
        <v>86</v>
      </c>
      <c r="I827" s="64">
        <v>47</v>
      </c>
      <c r="J827" s="64">
        <v>0</v>
      </c>
      <c r="K827" s="64" t="s">
        <v>395</v>
      </c>
      <c r="L827" s="64">
        <v>-6</v>
      </c>
      <c r="M827" s="64">
        <v>1</v>
      </c>
      <c r="N827" s="62">
        <f t="shared" si="12"/>
        <v>0</v>
      </c>
    </row>
    <row r="828" spans="1:14" ht="12.75">
      <c r="A828" s="63">
        <v>826</v>
      </c>
      <c r="B828" s="65" t="s">
        <v>1334</v>
      </c>
      <c r="C828" s="65" t="s">
        <v>397</v>
      </c>
      <c r="D828" s="64">
        <v>44</v>
      </c>
      <c r="E828" s="64">
        <v>23</v>
      </c>
      <c r="F828" s="64">
        <v>0</v>
      </c>
      <c r="G828" s="64" t="s">
        <v>389</v>
      </c>
      <c r="H828" s="64">
        <v>98</v>
      </c>
      <c r="I828" s="64">
        <v>14</v>
      </c>
      <c r="J828" s="64">
        <v>0</v>
      </c>
      <c r="K828" s="64" t="s">
        <v>395</v>
      </c>
      <c r="L828" s="64">
        <v>0</v>
      </c>
      <c r="M828" s="64">
        <v>1</v>
      </c>
      <c r="N828" s="62">
        <f t="shared" si="12"/>
        <v>0</v>
      </c>
    </row>
    <row r="829" spans="1:14" ht="12.75">
      <c r="A829" s="63">
        <v>827</v>
      </c>
      <c r="B829" s="64" t="s">
        <v>1335</v>
      </c>
      <c r="C829" s="64" t="s">
        <v>921</v>
      </c>
      <c r="D829" s="64">
        <v>38</v>
      </c>
      <c r="E829" s="64">
        <v>4</v>
      </c>
      <c r="F829" s="64">
        <v>0</v>
      </c>
      <c r="G829" s="64" t="s">
        <v>389</v>
      </c>
      <c r="H829" s="64">
        <v>97</v>
      </c>
      <c r="I829" s="64">
        <v>52</v>
      </c>
      <c r="J829" s="64">
        <v>0</v>
      </c>
      <c r="K829" s="64" t="s">
        <v>395</v>
      </c>
      <c r="L829" s="64">
        <v>-6</v>
      </c>
      <c r="M829" s="64">
        <v>1</v>
      </c>
      <c r="N829" s="62">
        <f t="shared" si="12"/>
        <v>0</v>
      </c>
    </row>
    <row r="830" spans="1:14" ht="12.75">
      <c r="A830" s="63">
        <v>828</v>
      </c>
      <c r="B830" s="64" t="s">
        <v>1336</v>
      </c>
      <c r="C830" s="64" t="s">
        <v>643</v>
      </c>
      <c r="D830" s="64">
        <v>41</v>
      </c>
      <c r="E830" s="64">
        <v>40</v>
      </c>
      <c r="F830" s="64">
        <v>0</v>
      </c>
      <c r="G830" s="64" t="s">
        <v>389</v>
      </c>
      <c r="H830" s="64">
        <v>70</v>
      </c>
      <c r="I830" s="64">
        <v>17</v>
      </c>
      <c r="J830" s="64">
        <v>0</v>
      </c>
      <c r="K830" s="64" t="s">
        <v>395</v>
      </c>
      <c r="L830" s="64">
        <v>-5</v>
      </c>
      <c r="M830" s="64">
        <v>1</v>
      </c>
      <c r="N830" s="62">
        <f t="shared" si="12"/>
        <v>0</v>
      </c>
    </row>
    <row r="831" spans="1:14" ht="12.75">
      <c r="A831" s="63">
        <v>829</v>
      </c>
      <c r="B831" s="64" t="s">
        <v>1337</v>
      </c>
      <c r="C831" s="64" t="s">
        <v>433</v>
      </c>
      <c r="D831" s="64">
        <v>17</v>
      </c>
      <c r="E831" s="64">
        <v>27</v>
      </c>
      <c r="F831" s="64">
        <v>0</v>
      </c>
      <c r="G831" s="64" t="s">
        <v>389</v>
      </c>
      <c r="H831" s="64">
        <v>78</v>
      </c>
      <c r="I831" s="64">
        <v>28</v>
      </c>
      <c r="J831" s="64">
        <v>0</v>
      </c>
      <c r="K831" s="64" t="s">
        <v>347</v>
      </c>
      <c r="L831" s="64">
        <v>5</v>
      </c>
      <c r="M831" s="64">
        <v>1</v>
      </c>
      <c r="N831" s="62">
        <f t="shared" si="12"/>
        <v>0</v>
      </c>
    </row>
    <row r="832" spans="1:14" ht="12.75">
      <c r="A832" s="63">
        <v>830</v>
      </c>
      <c r="B832" s="65" t="s">
        <v>1337</v>
      </c>
      <c r="C832" s="65" t="s">
        <v>1102</v>
      </c>
      <c r="D832" s="64">
        <v>25</v>
      </c>
      <c r="E832" s="64">
        <v>19</v>
      </c>
      <c r="F832" s="64">
        <v>0</v>
      </c>
      <c r="G832" s="64" t="s">
        <v>389</v>
      </c>
      <c r="H832" s="64">
        <v>68</v>
      </c>
      <c r="I832" s="64">
        <v>22</v>
      </c>
      <c r="J832" s="64">
        <v>0</v>
      </c>
      <c r="K832" s="64" t="s">
        <v>347</v>
      </c>
      <c r="L832" s="64">
        <v>5</v>
      </c>
      <c r="M832" s="64">
        <v>1</v>
      </c>
      <c r="N832" s="62">
        <f t="shared" si="12"/>
        <v>0</v>
      </c>
    </row>
    <row r="833" spans="1:14" ht="12.75">
      <c r="A833" s="63">
        <v>831</v>
      </c>
      <c r="B833" s="64" t="s">
        <v>1338</v>
      </c>
      <c r="C833" s="64" t="s">
        <v>472</v>
      </c>
      <c r="D833" s="64">
        <v>38</v>
      </c>
      <c r="E833" s="64">
        <v>52</v>
      </c>
      <c r="F833" s="64">
        <v>0</v>
      </c>
      <c r="G833" s="64" t="s">
        <v>389</v>
      </c>
      <c r="H833" s="64">
        <v>1</v>
      </c>
      <c r="I833" s="64">
        <v>22</v>
      </c>
      <c r="J833" s="64">
        <v>0</v>
      </c>
      <c r="K833" s="64" t="s">
        <v>347</v>
      </c>
      <c r="L833" s="64">
        <v>1</v>
      </c>
      <c r="M833" s="64">
        <v>1</v>
      </c>
      <c r="N833" s="62">
        <f t="shared" si="12"/>
        <v>0</v>
      </c>
    </row>
    <row r="834" spans="1:14" ht="12.75">
      <c r="A834" s="63">
        <v>832</v>
      </c>
      <c r="B834" s="64" t="s">
        <v>1339</v>
      </c>
      <c r="C834" s="64" t="s">
        <v>725</v>
      </c>
      <c r="D834" s="64">
        <v>43</v>
      </c>
      <c r="E834" s="64">
        <v>31</v>
      </c>
      <c r="F834" s="64">
        <v>0</v>
      </c>
      <c r="G834" s="64" t="s">
        <v>389</v>
      </c>
      <c r="H834" s="64">
        <v>112</v>
      </c>
      <c r="I834" s="64">
        <v>4</v>
      </c>
      <c r="J834" s="64">
        <v>0</v>
      </c>
      <c r="K834" s="64" t="s">
        <v>395</v>
      </c>
      <c r="L834" s="64">
        <v>-7</v>
      </c>
      <c r="M834" s="64">
        <v>1</v>
      </c>
      <c r="N834" s="62">
        <f t="shared" si="12"/>
        <v>0</v>
      </c>
    </row>
    <row r="835" spans="1:14" ht="12.75">
      <c r="A835" s="63">
        <v>833</v>
      </c>
      <c r="B835" s="65" t="s">
        <v>1340</v>
      </c>
      <c r="C835" s="65" t="s">
        <v>449</v>
      </c>
      <c r="D835" s="64">
        <v>4</v>
      </c>
      <c r="E835" s="64">
        <v>58</v>
      </c>
      <c r="F835" s="64">
        <v>0</v>
      </c>
      <c r="G835" s="64" t="s">
        <v>389</v>
      </c>
      <c r="H835" s="64">
        <v>97</v>
      </c>
      <c r="I835" s="64">
        <v>46</v>
      </c>
      <c r="J835" s="64">
        <v>0</v>
      </c>
      <c r="K835" s="64" t="s">
        <v>347</v>
      </c>
      <c r="L835" s="64">
        <v>7</v>
      </c>
      <c r="M835" s="64">
        <v>10</v>
      </c>
      <c r="N835" s="62" t="str">
        <f aca="true" t="shared" si="13" ref="N835:N898">+IF(C835=$N$1,B835,)</f>
        <v>IDI</v>
      </c>
    </row>
    <row r="836" spans="1:14" ht="12.75">
      <c r="A836" s="63">
        <v>834</v>
      </c>
      <c r="B836" s="65" t="s">
        <v>1341</v>
      </c>
      <c r="C836" s="65" t="s">
        <v>488</v>
      </c>
      <c r="D836" s="64">
        <v>25</v>
      </c>
      <c r="E836" s="64">
        <v>31</v>
      </c>
      <c r="F836" s="64">
        <v>0</v>
      </c>
      <c r="G836" s="64" t="s">
        <v>423</v>
      </c>
      <c r="H836" s="64">
        <v>54</v>
      </c>
      <c r="I836" s="64">
        <v>35</v>
      </c>
      <c r="J836" s="64">
        <v>0</v>
      </c>
      <c r="K836" s="64" t="s">
        <v>395</v>
      </c>
      <c r="L836" s="64">
        <v>-3</v>
      </c>
      <c r="M836" s="64">
        <v>1</v>
      </c>
      <c r="N836" s="62">
        <f t="shared" si="13"/>
        <v>0</v>
      </c>
    </row>
    <row r="837" spans="1:14" ht="12.75">
      <c r="A837" s="63">
        <v>835</v>
      </c>
      <c r="B837" s="65" t="s">
        <v>1342</v>
      </c>
      <c r="C837" s="65" t="s">
        <v>568</v>
      </c>
      <c r="D837" s="64">
        <v>25</v>
      </c>
      <c r="E837" s="64">
        <v>45</v>
      </c>
      <c r="F837" s="64">
        <v>0</v>
      </c>
      <c r="G837" s="64" t="s">
        <v>423</v>
      </c>
      <c r="H837" s="64">
        <v>54</v>
      </c>
      <c r="I837" s="64">
        <v>28</v>
      </c>
      <c r="J837" s="64">
        <v>0</v>
      </c>
      <c r="K837" s="64" t="s">
        <v>395</v>
      </c>
      <c r="L837" s="64">
        <v>-3</v>
      </c>
      <c r="M837" s="64">
        <v>1</v>
      </c>
      <c r="N837" s="62">
        <f t="shared" si="13"/>
        <v>0</v>
      </c>
    </row>
    <row r="838" spans="1:14" ht="12.75">
      <c r="A838" s="63">
        <v>836</v>
      </c>
      <c r="B838" s="64" t="s">
        <v>1343</v>
      </c>
      <c r="C838" s="64" t="s">
        <v>451</v>
      </c>
      <c r="D838" s="64">
        <v>47</v>
      </c>
      <c r="E838" s="64">
        <v>22</v>
      </c>
      <c r="F838" s="64">
        <v>0</v>
      </c>
      <c r="G838" s="64" t="s">
        <v>389</v>
      </c>
      <c r="H838" s="64">
        <v>61</v>
      </c>
      <c r="I838" s="64">
        <v>54</v>
      </c>
      <c r="J838" s="64">
        <v>0</v>
      </c>
      <c r="K838" s="64" t="s">
        <v>395</v>
      </c>
      <c r="L838" s="64">
        <v>-4</v>
      </c>
      <c r="M838" s="64">
        <v>1</v>
      </c>
      <c r="N838" s="62">
        <f t="shared" si="13"/>
        <v>0</v>
      </c>
    </row>
    <row r="839" spans="1:14" ht="12.75">
      <c r="A839" s="63">
        <v>837</v>
      </c>
      <c r="B839" s="64" t="s">
        <v>1344</v>
      </c>
      <c r="C839" s="64" t="s">
        <v>809</v>
      </c>
      <c r="D839" s="64">
        <v>10</v>
      </c>
      <c r="E839" s="64">
        <v>43</v>
      </c>
      <c r="F839" s="64">
        <v>0</v>
      </c>
      <c r="G839" s="64" t="s">
        <v>389</v>
      </c>
      <c r="H839" s="64">
        <v>122</v>
      </c>
      <c r="I839" s="64">
        <v>33</v>
      </c>
      <c r="J839" s="64">
        <v>0</v>
      </c>
      <c r="K839" s="64" t="s">
        <v>347</v>
      </c>
      <c r="L839" s="64">
        <v>8</v>
      </c>
      <c r="M839" s="64">
        <v>1</v>
      </c>
      <c r="N839" s="62">
        <f t="shared" si="13"/>
        <v>0</v>
      </c>
    </row>
    <row r="840" spans="1:14" ht="12.75">
      <c r="A840" s="63">
        <v>838</v>
      </c>
      <c r="B840" s="64" t="s">
        <v>1345</v>
      </c>
      <c r="C840" s="64" t="s">
        <v>410</v>
      </c>
      <c r="D840" s="64">
        <v>8</v>
      </c>
      <c r="E840" s="64">
        <v>26</v>
      </c>
      <c r="F840" s="64">
        <v>0</v>
      </c>
      <c r="G840" s="64" t="s">
        <v>389</v>
      </c>
      <c r="H840" s="64">
        <v>4</v>
      </c>
      <c r="I840" s="64">
        <v>30</v>
      </c>
      <c r="J840" s="64">
        <v>0</v>
      </c>
      <c r="K840" s="64" t="s">
        <v>347</v>
      </c>
      <c r="L840" s="64">
        <v>1</v>
      </c>
      <c r="M840" s="64">
        <v>1</v>
      </c>
      <c r="N840" s="62">
        <f t="shared" si="13"/>
        <v>0</v>
      </c>
    </row>
    <row r="841" spans="1:14" ht="12.75">
      <c r="A841" s="63">
        <v>839</v>
      </c>
      <c r="B841" s="64" t="s">
        <v>1346</v>
      </c>
      <c r="C841" s="64" t="s">
        <v>719</v>
      </c>
      <c r="D841" s="64">
        <v>26</v>
      </c>
      <c r="E841" s="64">
        <v>26</v>
      </c>
      <c r="F841" s="64">
        <v>0</v>
      </c>
      <c r="G841" s="64" t="s">
        <v>389</v>
      </c>
      <c r="H841" s="64">
        <v>81</v>
      </c>
      <c r="I841" s="64">
        <v>24</v>
      </c>
      <c r="J841" s="64">
        <v>0</v>
      </c>
      <c r="K841" s="64" t="s">
        <v>395</v>
      </c>
      <c r="L841" s="64">
        <v>-5</v>
      </c>
      <c r="M841" s="64">
        <v>1</v>
      </c>
      <c r="N841" s="62">
        <f t="shared" si="13"/>
        <v>0</v>
      </c>
    </row>
    <row r="842" spans="1:14" ht="12.75">
      <c r="A842" s="63">
        <v>840</v>
      </c>
      <c r="B842" s="64" t="s">
        <v>1347</v>
      </c>
      <c r="C842" s="64" t="s">
        <v>478</v>
      </c>
      <c r="D842" s="64">
        <v>40</v>
      </c>
      <c r="E842" s="64">
        <v>31</v>
      </c>
      <c r="F842" s="64">
        <v>0</v>
      </c>
      <c r="G842" s="64" t="s">
        <v>389</v>
      </c>
      <c r="H842" s="64">
        <v>101</v>
      </c>
      <c r="I842" s="64">
        <v>37</v>
      </c>
      <c r="J842" s="64">
        <v>0</v>
      </c>
      <c r="K842" s="64" t="s">
        <v>395</v>
      </c>
      <c r="L842" s="64">
        <v>-7</v>
      </c>
      <c r="M842" s="64">
        <v>1</v>
      </c>
      <c r="N842" s="62">
        <f t="shared" si="13"/>
        <v>0</v>
      </c>
    </row>
    <row r="843" spans="1:14" ht="12.75">
      <c r="A843" s="63">
        <v>841</v>
      </c>
      <c r="B843" s="64" t="s">
        <v>1348</v>
      </c>
      <c r="C843" s="64" t="s">
        <v>433</v>
      </c>
      <c r="D843" s="64">
        <v>24</v>
      </c>
      <c r="E843" s="64">
        <v>46</v>
      </c>
      <c r="F843" s="64">
        <v>0</v>
      </c>
      <c r="G843" s="64" t="s">
        <v>389</v>
      </c>
      <c r="H843" s="64">
        <v>93</v>
      </c>
      <c r="I843" s="64">
        <v>54</v>
      </c>
      <c r="J843" s="64">
        <v>0</v>
      </c>
      <c r="K843" s="64" t="s">
        <v>347</v>
      </c>
      <c r="L843" s="64">
        <v>5</v>
      </c>
      <c r="M843" s="64">
        <v>1</v>
      </c>
      <c r="N843" s="62">
        <f t="shared" si="13"/>
        <v>0</v>
      </c>
    </row>
    <row r="844" spans="1:14" ht="12.75">
      <c r="A844" s="63">
        <v>842</v>
      </c>
      <c r="B844" s="65" t="s">
        <v>1349</v>
      </c>
      <c r="C844" s="65" t="s">
        <v>470</v>
      </c>
      <c r="D844" s="64">
        <v>28</v>
      </c>
      <c r="E844" s="64">
        <v>3</v>
      </c>
      <c r="F844" s="64">
        <v>0</v>
      </c>
      <c r="G844" s="64" t="s">
        <v>389</v>
      </c>
      <c r="H844" s="64">
        <v>9</v>
      </c>
      <c r="I844" s="64">
        <v>38</v>
      </c>
      <c r="J844" s="64">
        <v>0</v>
      </c>
      <c r="K844" s="64" t="s">
        <v>347</v>
      </c>
      <c r="L844" s="64">
        <v>1</v>
      </c>
      <c r="M844" s="64">
        <v>1</v>
      </c>
      <c r="N844" s="62">
        <f t="shared" si="13"/>
        <v>0</v>
      </c>
    </row>
    <row r="845" spans="1:14" ht="12.75">
      <c r="A845" s="63">
        <v>843</v>
      </c>
      <c r="B845" s="64" t="s">
        <v>1350</v>
      </c>
      <c r="C845" s="64" t="s">
        <v>1351</v>
      </c>
      <c r="D845" s="64">
        <v>37</v>
      </c>
      <c r="E845" s="64">
        <v>27</v>
      </c>
      <c r="F845" s="64">
        <v>0</v>
      </c>
      <c r="G845" s="64" t="s">
        <v>389</v>
      </c>
      <c r="H845" s="64">
        <v>126</v>
      </c>
      <c r="I845" s="64">
        <v>40</v>
      </c>
      <c r="J845" s="64">
        <v>0</v>
      </c>
      <c r="K845" s="64" t="s">
        <v>347</v>
      </c>
      <c r="L845" s="64">
        <v>9</v>
      </c>
      <c r="M845" s="64">
        <v>1</v>
      </c>
      <c r="N845" s="62">
        <f t="shared" si="13"/>
        <v>0</v>
      </c>
    </row>
    <row r="846" spans="1:14" ht="12.75">
      <c r="A846" s="63">
        <v>844</v>
      </c>
      <c r="B846" s="65" t="s">
        <v>1352</v>
      </c>
      <c r="C846" s="65" t="s">
        <v>921</v>
      </c>
      <c r="D846" s="64">
        <v>37</v>
      </c>
      <c r="E846" s="64">
        <v>20</v>
      </c>
      <c r="F846" s="64">
        <v>0</v>
      </c>
      <c r="G846" s="64" t="s">
        <v>389</v>
      </c>
      <c r="H846" s="64">
        <v>95</v>
      </c>
      <c r="I846" s="64">
        <v>31</v>
      </c>
      <c r="J846" s="64">
        <v>0</v>
      </c>
      <c r="K846" s="64" t="s">
        <v>395</v>
      </c>
      <c r="L846" s="64">
        <v>-6</v>
      </c>
      <c r="M846" s="64">
        <v>1</v>
      </c>
      <c r="N846" s="62">
        <f t="shared" si="13"/>
        <v>0</v>
      </c>
    </row>
    <row r="847" spans="1:14" ht="12.75">
      <c r="A847" s="63">
        <v>845</v>
      </c>
      <c r="B847" s="65" t="s">
        <v>1353</v>
      </c>
      <c r="C847" s="65" t="s">
        <v>507</v>
      </c>
      <c r="D847" s="64">
        <v>39</v>
      </c>
      <c r="E847" s="64">
        <v>44</v>
      </c>
      <c r="F847" s="64">
        <v>0</v>
      </c>
      <c r="G847" s="64" t="s">
        <v>389</v>
      </c>
      <c r="H847" s="64">
        <v>86</v>
      </c>
      <c r="I847" s="64">
        <v>17</v>
      </c>
      <c r="J847" s="64">
        <v>0</v>
      </c>
      <c r="K847" s="64" t="s">
        <v>395</v>
      </c>
      <c r="L847" s="64">
        <v>-5</v>
      </c>
      <c r="M847" s="64">
        <v>1</v>
      </c>
      <c r="N847" s="62">
        <f t="shared" si="13"/>
        <v>0</v>
      </c>
    </row>
    <row r="848" spans="1:14" ht="12.75">
      <c r="A848" s="63">
        <v>846</v>
      </c>
      <c r="B848" s="64" t="s">
        <v>1354</v>
      </c>
      <c r="C848" s="64" t="s">
        <v>449</v>
      </c>
      <c r="D848" s="64">
        <v>6</v>
      </c>
      <c r="E848" s="64">
        <v>20</v>
      </c>
      <c r="F848" s="64">
        <v>0</v>
      </c>
      <c r="G848" s="64" t="s">
        <v>423</v>
      </c>
      <c r="H848" s="64">
        <v>108</v>
      </c>
      <c r="I848" s="64">
        <v>18</v>
      </c>
      <c r="J848" s="64">
        <v>0</v>
      </c>
      <c r="K848" s="64" t="s">
        <v>347</v>
      </c>
      <c r="L848" s="64">
        <v>7</v>
      </c>
      <c r="M848" s="64">
        <v>10</v>
      </c>
      <c r="N848" s="62" t="str">
        <f t="shared" si="13"/>
        <v>INDRAMAYU</v>
      </c>
    </row>
    <row r="849" spans="1:14" ht="12.75">
      <c r="A849" s="63">
        <v>847</v>
      </c>
      <c r="B849" s="64" t="s">
        <v>1355</v>
      </c>
      <c r="C849" s="64" t="s">
        <v>1228</v>
      </c>
      <c r="D849" s="64">
        <v>47</v>
      </c>
      <c r="E849" s="64">
        <v>16</v>
      </c>
      <c r="F849" s="64">
        <v>0</v>
      </c>
      <c r="G849" s="64" t="s">
        <v>389</v>
      </c>
      <c r="H849" s="64">
        <v>11</v>
      </c>
      <c r="I849" s="64">
        <v>21</v>
      </c>
      <c r="J849" s="64">
        <v>0</v>
      </c>
      <c r="K849" s="64" t="s">
        <v>347</v>
      </c>
      <c r="L849" s="64">
        <v>1</v>
      </c>
      <c r="M849" s="64">
        <v>1</v>
      </c>
      <c r="N849" s="62">
        <f t="shared" si="13"/>
        <v>0</v>
      </c>
    </row>
    <row r="850" spans="1:14" ht="12.75">
      <c r="A850" s="63">
        <v>848</v>
      </c>
      <c r="B850" s="64" t="s">
        <v>1356</v>
      </c>
      <c r="C850" s="64" t="s">
        <v>464</v>
      </c>
      <c r="D850" s="64">
        <v>48</v>
      </c>
      <c r="E850" s="64">
        <v>34</v>
      </c>
      <c r="F850" s="64">
        <v>0</v>
      </c>
      <c r="G850" s="64" t="s">
        <v>389</v>
      </c>
      <c r="H850" s="64">
        <v>93</v>
      </c>
      <c r="I850" s="64">
        <v>24</v>
      </c>
      <c r="J850" s="64">
        <v>0</v>
      </c>
      <c r="K850" s="64" t="s">
        <v>395</v>
      </c>
      <c r="L850" s="64">
        <v>-6</v>
      </c>
      <c r="M850" s="64">
        <v>1</v>
      </c>
      <c r="N850" s="62">
        <f t="shared" si="13"/>
        <v>0</v>
      </c>
    </row>
    <row r="851" spans="1:14" ht="12.75">
      <c r="A851" s="63">
        <v>849</v>
      </c>
      <c r="B851" s="65" t="s">
        <v>1357</v>
      </c>
      <c r="C851" s="65" t="s">
        <v>394</v>
      </c>
      <c r="D851" s="64">
        <v>68</v>
      </c>
      <c r="E851" s="64">
        <v>18</v>
      </c>
      <c r="F851" s="64">
        <v>0</v>
      </c>
      <c r="G851" s="64" t="s">
        <v>389</v>
      </c>
      <c r="H851" s="64">
        <v>133</v>
      </c>
      <c r="I851" s="64">
        <v>29</v>
      </c>
      <c r="J851" s="64">
        <v>0</v>
      </c>
      <c r="K851" s="64" t="s">
        <v>395</v>
      </c>
      <c r="L851" s="64">
        <v>-7</v>
      </c>
      <c r="M851" s="64">
        <v>1</v>
      </c>
      <c r="N851" s="62">
        <f t="shared" si="13"/>
        <v>0</v>
      </c>
    </row>
    <row r="852" spans="1:14" ht="12.75">
      <c r="A852" s="63">
        <v>850</v>
      </c>
      <c r="B852" s="64" t="s">
        <v>1358</v>
      </c>
      <c r="C852" s="64" t="s">
        <v>466</v>
      </c>
      <c r="D852" s="64">
        <v>39</v>
      </c>
      <c r="E852" s="64">
        <v>42</v>
      </c>
      <c r="F852" s="64">
        <v>0</v>
      </c>
      <c r="G852" s="64" t="s">
        <v>389</v>
      </c>
      <c r="H852" s="64">
        <v>20</v>
      </c>
      <c r="I852" s="64">
        <v>50</v>
      </c>
      <c r="J852" s="64">
        <v>0</v>
      </c>
      <c r="K852" s="64" t="s">
        <v>347</v>
      </c>
      <c r="L852" s="64">
        <v>2</v>
      </c>
      <c r="M852" s="64">
        <v>1</v>
      </c>
      <c r="N852" s="62">
        <f t="shared" si="13"/>
        <v>0</v>
      </c>
    </row>
    <row r="853" spans="1:14" ht="12.75">
      <c r="A853" s="63">
        <v>851</v>
      </c>
      <c r="B853" s="65" t="s">
        <v>1359</v>
      </c>
      <c r="C853" s="65" t="s">
        <v>801</v>
      </c>
      <c r="D853" s="64">
        <v>41</v>
      </c>
      <c r="E853" s="64">
        <v>38</v>
      </c>
      <c r="F853" s="64">
        <v>0</v>
      </c>
      <c r="G853" s="64" t="s">
        <v>389</v>
      </c>
      <c r="H853" s="64">
        <v>91</v>
      </c>
      <c r="I853" s="64">
        <v>33</v>
      </c>
      <c r="J853" s="64">
        <v>0</v>
      </c>
      <c r="K853" s="64" t="s">
        <v>395</v>
      </c>
      <c r="L853" s="64">
        <v>-6</v>
      </c>
      <c r="M853" s="64">
        <v>1</v>
      </c>
      <c r="N853" s="62">
        <f t="shared" si="13"/>
        <v>0</v>
      </c>
    </row>
    <row r="854" spans="1:14" ht="12.75">
      <c r="A854" s="63">
        <v>852</v>
      </c>
      <c r="B854" s="64" t="s">
        <v>1360</v>
      </c>
      <c r="C854" s="64" t="s">
        <v>488</v>
      </c>
      <c r="D854" s="64">
        <v>79</v>
      </c>
      <c r="E854" s="64">
        <v>30</v>
      </c>
      <c r="F854" s="64">
        <v>0</v>
      </c>
      <c r="G854" s="64" t="s">
        <v>423</v>
      </c>
      <c r="H854" s="64">
        <v>42</v>
      </c>
      <c r="I854" s="64">
        <v>32</v>
      </c>
      <c r="J854" s="64">
        <v>0</v>
      </c>
      <c r="K854" s="64" t="s">
        <v>395</v>
      </c>
      <c r="L854" s="64">
        <v>-3</v>
      </c>
      <c r="M854" s="64">
        <v>1</v>
      </c>
      <c r="N854" s="62">
        <f t="shared" si="13"/>
        <v>0</v>
      </c>
    </row>
    <row r="855" spans="1:14" ht="12.75">
      <c r="A855" s="63">
        <v>853</v>
      </c>
      <c r="B855" s="64" t="s">
        <v>1361</v>
      </c>
      <c r="C855" s="64" t="s">
        <v>484</v>
      </c>
      <c r="D855" s="64">
        <v>4</v>
      </c>
      <c r="E855" s="64">
        <v>35</v>
      </c>
      <c r="F855" s="64">
        <v>0</v>
      </c>
      <c r="G855" s="64" t="s">
        <v>389</v>
      </c>
      <c r="H855" s="64">
        <v>101</v>
      </c>
      <c r="I855" s="64">
        <v>5</v>
      </c>
      <c r="J855" s="64">
        <v>0</v>
      </c>
      <c r="K855" s="64" t="s">
        <v>347</v>
      </c>
      <c r="L855" s="64">
        <v>8</v>
      </c>
      <c r="M855" s="64">
        <v>1</v>
      </c>
      <c r="N855" s="62">
        <f t="shared" si="13"/>
        <v>0</v>
      </c>
    </row>
    <row r="856" spans="1:14" ht="12.75">
      <c r="A856" s="63">
        <v>854</v>
      </c>
      <c r="B856" s="64" t="s">
        <v>1362</v>
      </c>
      <c r="C856" s="64" t="s">
        <v>516</v>
      </c>
      <c r="D856" s="64">
        <v>20</v>
      </c>
      <c r="E856" s="64">
        <v>14</v>
      </c>
      <c r="F856" s="64">
        <v>0</v>
      </c>
      <c r="G856" s="64" t="s">
        <v>423</v>
      </c>
      <c r="H856" s="64">
        <v>70</v>
      </c>
      <c r="I856" s="64">
        <v>8</v>
      </c>
      <c r="J856" s="64">
        <v>0</v>
      </c>
      <c r="K856" s="64" t="s">
        <v>395</v>
      </c>
      <c r="L856" s="64">
        <v>-4</v>
      </c>
      <c r="M856" s="64">
        <v>1</v>
      </c>
      <c r="N856" s="62">
        <f t="shared" si="13"/>
        <v>0</v>
      </c>
    </row>
    <row r="857" spans="1:14" ht="12.75">
      <c r="A857" s="63">
        <v>855</v>
      </c>
      <c r="B857" s="65" t="s">
        <v>1363</v>
      </c>
      <c r="C857" s="65" t="s">
        <v>532</v>
      </c>
      <c r="D857" s="64">
        <v>3</v>
      </c>
      <c r="E857" s="64">
        <v>45</v>
      </c>
      <c r="F857" s="64">
        <v>0</v>
      </c>
      <c r="G857" s="64" t="s">
        <v>423</v>
      </c>
      <c r="H857" s="64">
        <v>73</v>
      </c>
      <c r="I857" s="64">
        <v>12</v>
      </c>
      <c r="J857" s="64">
        <v>0</v>
      </c>
      <c r="K857" s="64" t="s">
        <v>395</v>
      </c>
      <c r="L857" s="64">
        <v>-5</v>
      </c>
      <c r="M857" s="64">
        <v>1</v>
      </c>
      <c r="N857" s="62">
        <f t="shared" si="13"/>
        <v>0</v>
      </c>
    </row>
    <row r="858" spans="1:14" ht="12.75">
      <c r="A858" s="63">
        <v>856</v>
      </c>
      <c r="B858" s="64" t="s">
        <v>1364</v>
      </c>
      <c r="C858" s="64" t="s">
        <v>439</v>
      </c>
      <c r="D858" s="64">
        <v>32</v>
      </c>
      <c r="E858" s="64">
        <v>32</v>
      </c>
      <c r="F858" s="64">
        <v>0</v>
      </c>
      <c r="G858" s="64" t="s">
        <v>389</v>
      </c>
      <c r="H858" s="64">
        <v>35</v>
      </c>
      <c r="I858" s="64">
        <v>50</v>
      </c>
      <c r="J858" s="64">
        <v>0</v>
      </c>
      <c r="K858" s="64" t="s">
        <v>347</v>
      </c>
      <c r="L858" s="64">
        <v>2</v>
      </c>
      <c r="M858" s="64">
        <v>622</v>
      </c>
      <c r="N858" s="62">
        <f t="shared" si="13"/>
        <v>0</v>
      </c>
    </row>
    <row r="859" spans="1:14" ht="12.75">
      <c r="A859" s="63">
        <v>857</v>
      </c>
      <c r="B859" s="65" t="s">
        <v>1365</v>
      </c>
      <c r="C859" s="65" t="s">
        <v>480</v>
      </c>
      <c r="D859" s="64">
        <v>45</v>
      </c>
      <c r="E859" s="64">
        <v>49</v>
      </c>
      <c r="F859" s="64">
        <v>0</v>
      </c>
      <c r="G859" s="64" t="s">
        <v>389</v>
      </c>
      <c r="H859" s="64">
        <v>88</v>
      </c>
      <c r="I859" s="64">
        <v>7</v>
      </c>
      <c r="J859" s="64">
        <v>0</v>
      </c>
      <c r="K859" s="64" t="s">
        <v>395</v>
      </c>
      <c r="L859" s="64">
        <v>-5</v>
      </c>
      <c r="M859" s="64">
        <v>1</v>
      </c>
      <c r="N859" s="62">
        <f t="shared" si="13"/>
        <v>0</v>
      </c>
    </row>
    <row r="860" spans="1:14" ht="12.75">
      <c r="A860" s="63">
        <v>858</v>
      </c>
      <c r="B860" s="65" t="s">
        <v>1366</v>
      </c>
      <c r="C860" s="65" t="s">
        <v>480</v>
      </c>
      <c r="D860" s="64">
        <v>46</v>
      </c>
      <c r="E860" s="64">
        <v>32</v>
      </c>
      <c r="F860" s="64">
        <v>0</v>
      </c>
      <c r="G860" s="64" t="s">
        <v>389</v>
      </c>
      <c r="H860" s="64">
        <v>90</v>
      </c>
      <c r="I860" s="64">
        <v>8</v>
      </c>
      <c r="J860" s="64">
        <v>0</v>
      </c>
      <c r="K860" s="64" t="s">
        <v>395</v>
      </c>
      <c r="L860" s="64">
        <v>-5</v>
      </c>
      <c r="M860" s="64">
        <v>1</v>
      </c>
      <c r="N860" s="62">
        <f t="shared" si="13"/>
        <v>0</v>
      </c>
    </row>
    <row r="861" spans="1:14" ht="12.75">
      <c r="A861" s="63">
        <v>859</v>
      </c>
      <c r="B861" s="64" t="s">
        <v>1367</v>
      </c>
      <c r="C861" s="64" t="s">
        <v>392</v>
      </c>
      <c r="D861" s="64">
        <v>32</v>
      </c>
      <c r="E861" s="64">
        <v>41</v>
      </c>
      <c r="F861" s="64">
        <v>0</v>
      </c>
      <c r="G861" s="64" t="s">
        <v>389</v>
      </c>
      <c r="H861" s="64">
        <v>51</v>
      </c>
      <c r="I861" s="64">
        <v>41</v>
      </c>
      <c r="J861" s="64">
        <v>0</v>
      </c>
      <c r="K861" s="64" t="s">
        <v>347</v>
      </c>
      <c r="L861" s="64">
        <v>4</v>
      </c>
      <c r="M861" s="64">
        <v>1</v>
      </c>
      <c r="N861" s="62">
        <f t="shared" si="13"/>
        <v>0</v>
      </c>
    </row>
    <row r="862" spans="1:14" ht="12.75">
      <c r="A862" s="63">
        <v>860</v>
      </c>
      <c r="B862" s="64" t="s">
        <v>1368</v>
      </c>
      <c r="C862" s="64" t="s">
        <v>1182</v>
      </c>
      <c r="D862" s="64">
        <v>2</v>
      </c>
      <c r="E862" s="64">
        <v>47</v>
      </c>
      <c r="F862" s="64">
        <v>0</v>
      </c>
      <c r="G862" s="64" t="s">
        <v>389</v>
      </c>
      <c r="H862" s="64">
        <v>27</v>
      </c>
      <c r="I862" s="64">
        <v>38</v>
      </c>
      <c r="J862" s="64">
        <v>0</v>
      </c>
      <c r="K862" s="64" t="s">
        <v>347</v>
      </c>
      <c r="L862" s="64">
        <v>1</v>
      </c>
      <c r="M862" s="64">
        <v>1</v>
      </c>
      <c r="N862" s="62">
        <f t="shared" si="13"/>
        <v>0</v>
      </c>
    </row>
    <row r="863" spans="1:14" ht="12.75">
      <c r="A863" s="63">
        <v>861</v>
      </c>
      <c r="B863" s="64" t="s">
        <v>1369</v>
      </c>
      <c r="C863" s="64" t="s">
        <v>1102</v>
      </c>
      <c r="D863" s="64">
        <v>33</v>
      </c>
      <c r="E863" s="64">
        <v>37</v>
      </c>
      <c r="F863" s="64">
        <v>0</v>
      </c>
      <c r="G863" s="64" t="s">
        <v>389</v>
      </c>
      <c r="H863" s="64">
        <v>73</v>
      </c>
      <c r="I863" s="64">
        <v>6</v>
      </c>
      <c r="J863" s="64">
        <v>0</v>
      </c>
      <c r="K863" s="64" t="s">
        <v>347</v>
      </c>
      <c r="L863" s="64">
        <v>5</v>
      </c>
      <c r="M863" s="64">
        <v>1</v>
      </c>
      <c r="N863" s="62">
        <f t="shared" si="13"/>
        <v>0</v>
      </c>
    </row>
    <row r="864" spans="1:14" ht="12.75">
      <c r="A864" s="63">
        <v>862</v>
      </c>
      <c r="B864" s="65" t="s">
        <v>1370</v>
      </c>
      <c r="C864" s="65" t="s">
        <v>458</v>
      </c>
      <c r="D864" s="64">
        <v>40</v>
      </c>
      <c r="E864" s="64">
        <v>48</v>
      </c>
      <c r="F864" s="64">
        <v>0</v>
      </c>
      <c r="G864" s="64" t="s">
        <v>389</v>
      </c>
      <c r="H864" s="64">
        <v>73</v>
      </c>
      <c r="I864" s="64">
        <v>6</v>
      </c>
      <c r="J864" s="64">
        <v>0</v>
      </c>
      <c r="K864" s="64" t="s">
        <v>395</v>
      </c>
      <c r="L864" s="64">
        <v>-5</v>
      </c>
      <c r="M864" s="64">
        <v>1</v>
      </c>
      <c r="N864" s="62">
        <f t="shared" si="13"/>
        <v>0</v>
      </c>
    </row>
    <row r="865" spans="1:14" ht="12.75">
      <c r="A865" s="63">
        <v>863</v>
      </c>
      <c r="B865" s="65" t="s">
        <v>1371</v>
      </c>
      <c r="C865" s="65" t="s">
        <v>418</v>
      </c>
      <c r="D865" s="64">
        <v>40</v>
      </c>
      <c r="E865" s="64">
        <v>59</v>
      </c>
      <c r="F865" s="64">
        <v>0</v>
      </c>
      <c r="G865" s="64" t="s">
        <v>389</v>
      </c>
      <c r="H865" s="64">
        <v>28</v>
      </c>
      <c r="I865" s="64">
        <v>49</v>
      </c>
      <c r="J865" s="64">
        <v>0</v>
      </c>
      <c r="K865" s="64" t="s">
        <v>347</v>
      </c>
      <c r="L865" s="64">
        <v>3</v>
      </c>
      <c r="M865" s="64">
        <v>1</v>
      </c>
      <c r="N865" s="62">
        <f t="shared" si="13"/>
        <v>0</v>
      </c>
    </row>
    <row r="866" spans="1:14" ht="12.75">
      <c r="A866" s="63">
        <v>864</v>
      </c>
      <c r="B866" s="65" t="s">
        <v>1372</v>
      </c>
      <c r="C866" s="65" t="s">
        <v>458</v>
      </c>
      <c r="D866" s="64">
        <v>42</v>
      </c>
      <c r="E866" s="64">
        <v>29</v>
      </c>
      <c r="F866" s="64">
        <v>0</v>
      </c>
      <c r="G866" s="64" t="s">
        <v>389</v>
      </c>
      <c r="H866" s="64">
        <v>76</v>
      </c>
      <c r="I866" s="64">
        <v>27</v>
      </c>
      <c r="J866" s="64">
        <v>0</v>
      </c>
      <c r="K866" s="64" t="s">
        <v>395</v>
      </c>
      <c r="L866" s="64">
        <v>-5</v>
      </c>
      <c r="M866" s="64">
        <v>1</v>
      </c>
      <c r="N866" s="62">
        <f t="shared" si="13"/>
        <v>0</v>
      </c>
    </row>
    <row r="867" spans="1:14" ht="12.75">
      <c r="A867" s="63">
        <v>865</v>
      </c>
      <c r="B867" s="64" t="s">
        <v>1373</v>
      </c>
      <c r="C867" s="64" t="s">
        <v>1299</v>
      </c>
      <c r="D867" s="64">
        <v>68</v>
      </c>
      <c r="E867" s="64">
        <v>37</v>
      </c>
      <c r="F867" s="64">
        <v>0</v>
      </c>
      <c r="G867" s="64" t="s">
        <v>389</v>
      </c>
      <c r="H867" s="64">
        <v>27</v>
      </c>
      <c r="I867" s="64">
        <v>25</v>
      </c>
      <c r="J867" s="64">
        <v>0</v>
      </c>
      <c r="K867" s="64" t="s">
        <v>347</v>
      </c>
      <c r="L867" s="64">
        <v>2</v>
      </c>
      <c r="M867" s="64">
        <v>1</v>
      </c>
      <c r="N867" s="62">
        <f t="shared" si="13"/>
        <v>0</v>
      </c>
    </row>
    <row r="868" spans="1:14" ht="12.75">
      <c r="A868" s="63">
        <v>866</v>
      </c>
      <c r="B868" s="64" t="s">
        <v>1374</v>
      </c>
      <c r="C868" s="64" t="s">
        <v>418</v>
      </c>
      <c r="D868" s="64">
        <v>38</v>
      </c>
      <c r="E868" s="64">
        <v>17</v>
      </c>
      <c r="F868" s="64">
        <v>0</v>
      </c>
      <c r="G868" s="64" t="s">
        <v>389</v>
      </c>
      <c r="H868" s="64">
        <v>27</v>
      </c>
      <c r="I868" s="64">
        <v>10</v>
      </c>
      <c r="J868" s="64">
        <v>0</v>
      </c>
      <c r="K868" s="64" t="s">
        <v>347</v>
      </c>
      <c r="L868" s="64">
        <v>3</v>
      </c>
      <c r="M868" s="64">
        <v>1</v>
      </c>
      <c r="N868" s="62">
        <f t="shared" si="13"/>
        <v>0</v>
      </c>
    </row>
    <row r="869" spans="1:14" ht="12.75">
      <c r="A869" s="63">
        <v>867</v>
      </c>
      <c r="B869" s="65" t="s">
        <v>1375</v>
      </c>
      <c r="C869" s="65" t="s">
        <v>689</v>
      </c>
      <c r="D869" s="64">
        <v>32</v>
      </c>
      <c r="E869" s="64">
        <v>19</v>
      </c>
      <c r="F869" s="64">
        <v>0</v>
      </c>
      <c r="G869" s="64" t="s">
        <v>389</v>
      </c>
      <c r="H869" s="64">
        <v>90</v>
      </c>
      <c r="I869" s="64">
        <v>5</v>
      </c>
      <c r="J869" s="64">
        <v>0</v>
      </c>
      <c r="K869" s="64" t="s">
        <v>395</v>
      </c>
      <c r="L869" s="64">
        <v>-6</v>
      </c>
      <c r="M869" s="64">
        <v>1</v>
      </c>
      <c r="N869" s="62">
        <f t="shared" si="13"/>
        <v>0</v>
      </c>
    </row>
    <row r="870" spans="1:14" ht="12.75">
      <c r="A870" s="63">
        <v>868</v>
      </c>
      <c r="B870" s="64" t="s">
        <v>1375</v>
      </c>
      <c r="C870" s="64" t="s">
        <v>770</v>
      </c>
      <c r="D870" s="64">
        <v>35</v>
      </c>
      <c r="E870" s="64">
        <v>36</v>
      </c>
      <c r="F870" s="64">
        <v>0</v>
      </c>
      <c r="G870" s="64" t="s">
        <v>389</v>
      </c>
      <c r="H870" s="64">
        <v>88</v>
      </c>
      <c r="I870" s="64">
        <v>55</v>
      </c>
      <c r="J870" s="64">
        <v>0</v>
      </c>
      <c r="K870" s="64" t="s">
        <v>395</v>
      </c>
      <c r="L870" s="64">
        <v>-6</v>
      </c>
      <c r="M870" s="64">
        <v>1</v>
      </c>
      <c r="N870" s="62">
        <f t="shared" si="13"/>
        <v>0</v>
      </c>
    </row>
    <row r="871" spans="1:14" ht="12.75">
      <c r="A871" s="63">
        <v>869</v>
      </c>
      <c r="B871" s="64" t="s">
        <v>1375</v>
      </c>
      <c r="C871" s="64" t="s">
        <v>787</v>
      </c>
      <c r="D871" s="64">
        <v>43</v>
      </c>
      <c r="E871" s="64">
        <v>36</v>
      </c>
      <c r="F871" s="64">
        <v>0</v>
      </c>
      <c r="G871" s="64" t="s">
        <v>389</v>
      </c>
      <c r="H871" s="64">
        <v>110</v>
      </c>
      <c r="I871" s="64">
        <v>44</v>
      </c>
      <c r="J871" s="64">
        <v>0</v>
      </c>
      <c r="K871" s="64" t="s">
        <v>395</v>
      </c>
      <c r="L871" s="64">
        <v>-7</v>
      </c>
      <c r="M871" s="64">
        <v>1</v>
      </c>
      <c r="N871" s="62">
        <f t="shared" si="13"/>
        <v>0</v>
      </c>
    </row>
    <row r="872" spans="1:14" ht="12.75">
      <c r="A872" s="63">
        <v>870</v>
      </c>
      <c r="B872" s="64" t="s">
        <v>1376</v>
      </c>
      <c r="C872" s="64" t="s">
        <v>629</v>
      </c>
      <c r="D872" s="64">
        <v>34</v>
      </c>
      <c r="E872" s="64">
        <v>55</v>
      </c>
      <c r="F872" s="64">
        <v>0</v>
      </c>
      <c r="G872" s="64" t="s">
        <v>389</v>
      </c>
      <c r="H872" s="64">
        <v>92</v>
      </c>
      <c r="I872" s="64">
        <v>9</v>
      </c>
      <c r="J872" s="64">
        <v>0</v>
      </c>
      <c r="K872" s="64" t="s">
        <v>395</v>
      </c>
      <c r="L872" s="64">
        <v>-6</v>
      </c>
      <c r="M872" s="64">
        <v>1</v>
      </c>
      <c r="N872" s="62">
        <f t="shared" si="13"/>
        <v>0</v>
      </c>
    </row>
    <row r="873" spans="1:14" ht="12.75">
      <c r="A873" s="63">
        <v>871</v>
      </c>
      <c r="B873" s="64" t="s">
        <v>1376</v>
      </c>
      <c r="C873" s="64" t="s">
        <v>719</v>
      </c>
      <c r="D873" s="64">
        <v>30</v>
      </c>
      <c r="E873" s="64">
        <v>13</v>
      </c>
      <c r="F873" s="64">
        <v>0</v>
      </c>
      <c r="G873" s="64" t="s">
        <v>389</v>
      </c>
      <c r="H873" s="64">
        <v>81</v>
      </c>
      <c r="I873" s="64">
        <v>53</v>
      </c>
      <c r="J873" s="64">
        <v>0</v>
      </c>
      <c r="K873" s="64" t="s">
        <v>395</v>
      </c>
      <c r="L873" s="64">
        <v>-5</v>
      </c>
      <c r="M873" s="64">
        <v>1</v>
      </c>
      <c r="N873" s="62">
        <f t="shared" si="13"/>
        <v>0</v>
      </c>
    </row>
    <row r="874" spans="1:14" ht="12.75">
      <c r="A874" s="63">
        <v>872</v>
      </c>
      <c r="B874" s="64" t="s">
        <v>1376</v>
      </c>
      <c r="C874" s="64" t="s">
        <v>539</v>
      </c>
      <c r="D874" s="64">
        <v>34</v>
      </c>
      <c r="E874" s="64">
        <v>50</v>
      </c>
      <c r="F874" s="64">
        <v>0</v>
      </c>
      <c r="G874" s="64" t="s">
        <v>389</v>
      </c>
      <c r="H874" s="64">
        <v>77</v>
      </c>
      <c r="I874" s="64">
        <v>37</v>
      </c>
      <c r="J874" s="64">
        <v>0</v>
      </c>
      <c r="K874" s="64" t="s">
        <v>395</v>
      </c>
      <c r="L874" s="64">
        <v>-5</v>
      </c>
      <c r="M874" s="64">
        <v>1</v>
      </c>
      <c r="N874" s="62">
        <f t="shared" si="13"/>
        <v>0</v>
      </c>
    </row>
    <row r="875" spans="1:14" ht="12.75">
      <c r="A875" s="63">
        <v>873</v>
      </c>
      <c r="B875" s="65" t="s">
        <v>1377</v>
      </c>
      <c r="C875" s="65" t="s">
        <v>439</v>
      </c>
      <c r="D875" s="64">
        <v>30</v>
      </c>
      <c r="E875" s="64">
        <v>19</v>
      </c>
      <c r="F875" s="64">
        <v>0</v>
      </c>
      <c r="G875" s="64" t="s">
        <v>389</v>
      </c>
      <c r="H875" s="64">
        <v>36</v>
      </c>
      <c r="I875" s="64">
        <v>10</v>
      </c>
      <c r="J875" s="64">
        <v>0</v>
      </c>
      <c r="K875" s="64" t="s">
        <v>347</v>
      </c>
      <c r="L875" s="64">
        <v>2</v>
      </c>
      <c r="M875" s="64">
        <v>870</v>
      </c>
      <c r="N875" s="62">
        <f t="shared" si="13"/>
        <v>0</v>
      </c>
    </row>
    <row r="876" spans="1:14" ht="12.75">
      <c r="A876" s="63">
        <v>874</v>
      </c>
      <c r="B876" s="65" t="s">
        <v>1378</v>
      </c>
      <c r="C876" s="65" t="s">
        <v>443</v>
      </c>
      <c r="D876" s="64">
        <v>32</v>
      </c>
      <c r="E876" s="64">
        <v>1</v>
      </c>
      <c r="F876" s="64">
        <v>0</v>
      </c>
      <c r="G876" s="64" t="s">
        <v>389</v>
      </c>
      <c r="H876" s="64">
        <v>34</v>
      </c>
      <c r="I876" s="64">
        <v>53</v>
      </c>
      <c r="J876" s="64">
        <v>0</v>
      </c>
      <c r="K876" s="64" t="s">
        <v>347</v>
      </c>
      <c r="L876" s="64">
        <v>2</v>
      </c>
      <c r="M876" s="64">
        <v>1</v>
      </c>
      <c r="N876" s="62">
        <f t="shared" si="13"/>
        <v>0</v>
      </c>
    </row>
    <row r="877" spans="1:14" ht="12.75">
      <c r="A877" s="63">
        <v>875</v>
      </c>
      <c r="B877" s="65" t="s">
        <v>1379</v>
      </c>
      <c r="C877" s="65" t="s">
        <v>927</v>
      </c>
      <c r="D877" s="64">
        <v>9</v>
      </c>
      <c r="E877" s="64">
        <v>48</v>
      </c>
      <c r="F877" s="64">
        <v>0</v>
      </c>
      <c r="G877" s="64" t="s">
        <v>389</v>
      </c>
      <c r="H877" s="64">
        <v>80</v>
      </c>
      <c r="I877" s="64">
        <v>5</v>
      </c>
      <c r="J877" s="64">
        <v>0</v>
      </c>
      <c r="K877" s="64" t="s">
        <v>347</v>
      </c>
      <c r="L877" s="64">
        <v>5</v>
      </c>
      <c r="M877" s="64">
        <v>1</v>
      </c>
      <c r="N877" s="62">
        <f t="shared" si="13"/>
        <v>0</v>
      </c>
    </row>
    <row r="878" spans="1:14" ht="12.75">
      <c r="A878" s="63">
        <v>876</v>
      </c>
      <c r="B878" s="64" t="s">
        <v>1380</v>
      </c>
      <c r="C878" s="64" t="s">
        <v>449</v>
      </c>
      <c r="D878" s="64">
        <v>6</v>
      </c>
      <c r="E878" s="64">
        <v>10</v>
      </c>
      <c r="F878" s="64">
        <v>0</v>
      </c>
      <c r="G878" s="64" t="s">
        <v>423</v>
      </c>
      <c r="H878" s="64">
        <v>106</v>
      </c>
      <c r="I878" s="64">
        <v>49</v>
      </c>
      <c r="J878" s="64">
        <v>0</v>
      </c>
      <c r="K878" s="64" t="s">
        <v>347</v>
      </c>
      <c r="L878" s="64">
        <v>7</v>
      </c>
      <c r="M878" s="64">
        <v>10</v>
      </c>
      <c r="N878" s="62" t="str">
        <f t="shared" si="13"/>
        <v>JAKARTA</v>
      </c>
    </row>
    <row r="879" spans="1:14" ht="12.75">
      <c r="A879" s="63">
        <v>877</v>
      </c>
      <c r="B879" s="64" t="s">
        <v>1381</v>
      </c>
      <c r="C879" s="64" t="s">
        <v>1299</v>
      </c>
      <c r="D879" s="64">
        <v>63</v>
      </c>
      <c r="E879" s="64">
        <v>40</v>
      </c>
      <c r="F879" s="64">
        <v>0</v>
      </c>
      <c r="G879" s="64" t="s">
        <v>389</v>
      </c>
      <c r="H879" s="64">
        <v>22</v>
      </c>
      <c r="I879" s="64">
        <v>43</v>
      </c>
      <c r="J879" s="64">
        <v>0</v>
      </c>
      <c r="K879" s="64" t="s">
        <v>347</v>
      </c>
      <c r="L879" s="64">
        <v>2</v>
      </c>
      <c r="M879" s="64">
        <v>1</v>
      </c>
      <c r="N879" s="62">
        <f t="shared" si="13"/>
        <v>0</v>
      </c>
    </row>
    <row r="880" spans="1:14" ht="12.75">
      <c r="A880" s="63">
        <v>878</v>
      </c>
      <c r="B880" s="64" t="s">
        <v>1382</v>
      </c>
      <c r="C880" s="64" t="s">
        <v>449</v>
      </c>
      <c r="D880" s="64">
        <v>1</v>
      </c>
      <c r="E880" s="64">
        <v>36</v>
      </c>
      <c r="F880" s="64">
        <v>0</v>
      </c>
      <c r="G880" s="64" t="s">
        <v>423</v>
      </c>
      <c r="H880" s="64">
        <v>103</v>
      </c>
      <c r="I880" s="64">
        <v>53</v>
      </c>
      <c r="J880" s="64">
        <v>0</v>
      </c>
      <c r="K880" s="64" t="s">
        <v>347</v>
      </c>
      <c r="L880" s="64">
        <v>7</v>
      </c>
      <c r="M880" s="64">
        <v>10</v>
      </c>
      <c r="N880" s="62" t="str">
        <f t="shared" si="13"/>
        <v>JAMBI</v>
      </c>
    </row>
    <row r="881" spans="1:14" ht="12.75">
      <c r="A881" s="63">
        <v>879</v>
      </c>
      <c r="B881" s="64" t="s">
        <v>1383</v>
      </c>
      <c r="C881" s="64" t="s">
        <v>699</v>
      </c>
      <c r="D881" s="64">
        <v>46</v>
      </c>
      <c r="E881" s="64">
        <v>56</v>
      </c>
      <c r="F881" s="64">
        <v>0</v>
      </c>
      <c r="G881" s="64" t="s">
        <v>389</v>
      </c>
      <c r="H881" s="64">
        <v>98</v>
      </c>
      <c r="I881" s="64">
        <v>41</v>
      </c>
      <c r="J881" s="64">
        <v>0</v>
      </c>
      <c r="K881" s="64" t="s">
        <v>395</v>
      </c>
      <c r="L881" s="64">
        <v>-6</v>
      </c>
      <c r="M881" s="64">
        <v>1</v>
      </c>
      <c r="N881" s="62">
        <f t="shared" si="13"/>
        <v>0</v>
      </c>
    </row>
    <row r="882" spans="1:14" ht="12.75">
      <c r="A882" s="63">
        <v>880</v>
      </c>
      <c r="B882" s="65" t="s">
        <v>1383</v>
      </c>
      <c r="C882" s="65" t="s">
        <v>458</v>
      </c>
      <c r="D882" s="64">
        <v>42</v>
      </c>
      <c r="E882" s="64">
        <v>9</v>
      </c>
      <c r="F882" s="64">
        <v>0</v>
      </c>
      <c r="G882" s="64" t="s">
        <v>389</v>
      </c>
      <c r="H882" s="64">
        <v>79</v>
      </c>
      <c r="I882" s="64">
        <v>15</v>
      </c>
      <c r="J882" s="64">
        <v>0</v>
      </c>
      <c r="K882" s="64" t="s">
        <v>395</v>
      </c>
      <c r="L882" s="64">
        <v>-5</v>
      </c>
      <c r="M882" s="64">
        <v>1</v>
      </c>
      <c r="N882" s="62">
        <f t="shared" si="13"/>
        <v>0</v>
      </c>
    </row>
    <row r="883" spans="1:14" ht="12.75">
      <c r="A883" s="63">
        <v>881</v>
      </c>
      <c r="B883" s="64" t="s">
        <v>1384</v>
      </c>
      <c r="C883" s="64" t="s">
        <v>449</v>
      </c>
      <c r="D883" s="64">
        <v>7</v>
      </c>
      <c r="E883" s="64">
        <v>6</v>
      </c>
      <c r="F883" s="64">
        <v>0</v>
      </c>
      <c r="G883" s="64" t="s">
        <v>423</v>
      </c>
      <c r="H883" s="64">
        <v>120</v>
      </c>
      <c r="I883" s="64">
        <v>41</v>
      </c>
      <c r="J883" s="64">
        <v>0</v>
      </c>
      <c r="K883" s="64" t="s">
        <v>347</v>
      </c>
      <c r="L883" s="64">
        <v>8</v>
      </c>
      <c r="M883" s="64">
        <v>10</v>
      </c>
      <c r="N883" s="62" t="str">
        <f t="shared" si="13"/>
        <v>JAMPEA</v>
      </c>
    </row>
    <row r="884" spans="1:14" ht="12.75">
      <c r="A884" s="63">
        <v>882</v>
      </c>
      <c r="B884" s="64" t="s">
        <v>1385</v>
      </c>
      <c r="C884" s="64" t="s">
        <v>523</v>
      </c>
      <c r="D884" s="64">
        <v>42</v>
      </c>
      <c r="E884" s="64">
        <v>37</v>
      </c>
      <c r="F884" s="64">
        <v>0</v>
      </c>
      <c r="G884" s="64" t="s">
        <v>389</v>
      </c>
      <c r="H884" s="64">
        <v>89</v>
      </c>
      <c r="I884" s="64">
        <v>2</v>
      </c>
      <c r="J884" s="64">
        <v>0</v>
      </c>
      <c r="K884" s="64" t="s">
        <v>395</v>
      </c>
      <c r="L884" s="64">
        <v>-6</v>
      </c>
      <c r="M884" s="64">
        <v>1</v>
      </c>
      <c r="N884" s="62">
        <f t="shared" si="13"/>
        <v>0</v>
      </c>
    </row>
    <row r="885" spans="1:14" ht="12.75">
      <c r="A885" s="63">
        <v>883</v>
      </c>
      <c r="B885" s="65" t="s">
        <v>1386</v>
      </c>
      <c r="C885" s="65" t="s">
        <v>439</v>
      </c>
      <c r="D885" s="64">
        <v>32</v>
      </c>
      <c r="E885" s="64">
        <v>17</v>
      </c>
      <c r="F885" s="64">
        <v>0</v>
      </c>
      <c r="G885" s="64" t="s">
        <v>389</v>
      </c>
      <c r="H885" s="64">
        <v>35</v>
      </c>
      <c r="I885" s="64">
        <v>48</v>
      </c>
      <c r="J885" s="64">
        <v>30</v>
      </c>
      <c r="K885" s="64" t="s">
        <v>347</v>
      </c>
      <c r="L885" s="64">
        <v>2</v>
      </c>
      <c r="M885" s="64">
        <v>1000</v>
      </c>
      <c r="N885" s="62">
        <f t="shared" si="13"/>
        <v>0</v>
      </c>
    </row>
    <row r="886" spans="1:14" ht="12.75">
      <c r="A886" s="63">
        <v>884</v>
      </c>
      <c r="B886" s="65" t="s">
        <v>1387</v>
      </c>
      <c r="C886" s="65" t="s">
        <v>449</v>
      </c>
      <c r="D886" s="64">
        <v>6</v>
      </c>
      <c r="E886" s="64">
        <v>15</v>
      </c>
      <c r="F886" s="64">
        <v>0</v>
      </c>
      <c r="G886" s="64" t="s">
        <v>423</v>
      </c>
      <c r="H886" s="64">
        <v>106</v>
      </c>
      <c r="I886" s="64">
        <v>52</v>
      </c>
      <c r="J886" s="64">
        <v>0</v>
      </c>
      <c r="K886" s="64" t="s">
        <v>347</v>
      </c>
      <c r="L886" s="64">
        <v>7</v>
      </c>
      <c r="M886" s="64">
        <v>10</v>
      </c>
      <c r="N886" s="62" t="str">
        <f t="shared" si="13"/>
        <v>JATINEGARA</v>
      </c>
    </row>
    <row r="887" spans="1:14" ht="12.75">
      <c r="A887" s="63">
        <v>885</v>
      </c>
      <c r="B887" s="65" t="s">
        <v>1388</v>
      </c>
      <c r="C887" s="65" t="s">
        <v>449</v>
      </c>
      <c r="D887" s="64">
        <v>2</v>
      </c>
      <c r="E887" s="64">
        <v>28</v>
      </c>
      <c r="F887" s="64">
        <v>0</v>
      </c>
      <c r="G887" s="64" t="s">
        <v>389</v>
      </c>
      <c r="H887" s="64">
        <v>140</v>
      </c>
      <c r="I887" s="64">
        <v>38</v>
      </c>
      <c r="J887" s="64">
        <v>0</v>
      </c>
      <c r="K887" s="64" t="s">
        <v>347</v>
      </c>
      <c r="L887" s="64">
        <v>9</v>
      </c>
      <c r="M887" s="64">
        <v>10</v>
      </c>
      <c r="N887" s="62" t="str">
        <f t="shared" si="13"/>
        <v>JAYAPURA</v>
      </c>
    </row>
    <row r="888" spans="1:14" ht="12.75">
      <c r="A888" s="63">
        <v>886</v>
      </c>
      <c r="B888" s="64" t="s">
        <v>1389</v>
      </c>
      <c r="C888" s="64" t="s">
        <v>399</v>
      </c>
      <c r="D888" s="64">
        <v>21</v>
      </c>
      <c r="E888" s="64">
        <v>30</v>
      </c>
      <c r="F888" s="64">
        <v>0</v>
      </c>
      <c r="G888" s="64" t="s">
        <v>389</v>
      </c>
      <c r="H888" s="64">
        <v>39</v>
      </c>
      <c r="I888" s="64">
        <v>12</v>
      </c>
      <c r="J888" s="64">
        <v>0</v>
      </c>
      <c r="K888" s="64" t="s">
        <v>347</v>
      </c>
      <c r="L888" s="64">
        <v>3</v>
      </c>
      <c r="M888" s="64">
        <v>1</v>
      </c>
      <c r="N888" s="62">
        <f t="shared" si="13"/>
        <v>0</v>
      </c>
    </row>
    <row r="889" spans="1:14" ht="12.75">
      <c r="A889" s="63">
        <v>887</v>
      </c>
      <c r="B889" s="64" t="s">
        <v>1391</v>
      </c>
      <c r="C889" s="64" t="s">
        <v>834</v>
      </c>
      <c r="D889" s="64">
        <v>38</v>
      </c>
      <c r="E889" s="64">
        <v>36</v>
      </c>
      <c r="F889" s="64">
        <v>0</v>
      </c>
      <c r="G889" s="64" t="s">
        <v>389</v>
      </c>
      <c r="H889" s="64">
        <v>92</v>
      </c>
      <c r="I889" s="64">
        <v>9</v>
      </c>
      <c r="J889" s="64">
        <v>0</v>
      </c>
      <c r="K889" s="64" t="s">
        <v>395</v>
      </c>
      <c r="L889" s="64">
        <v>-6</v>
      </c>
      <c r="M889" s="64">
        <v>1</v>
      </c>
      <c r="N889" s="62">
        <f t="shared" si="13"/>
        <v>0</v>
      </c>
    </row>
    <row r="890" spans="1:14" ht="12.75">
      <c r="A890" s="63">
        <v>888</v>
      </c>
      <c r="B890" s="64" t="s">
        <v>1392</v>
      </c>
      <c r="C890" s="64" t="s">
        <v>449</v>
      </c>
      <c r="D890" s="64">
        <v>8</v>
      </c>
      <c r="E890" s="64">
        <v>10</v>
      </c>
      <c r="F890" s="64">
        <v>0</v>
      </c>
      <c r="G890" s="64" t="s">
        <v>423</v>
      </c>
      <c r="H890" s="64">
        <v>113</v>
      </c>
      <c r="I890" s="64">
        <v>42</v>
      </c>
      <c r="J890" s="64">
        <v>0</v>
      </c>
      <c r="K890" s="64" t="s">
        <v>347</v>
      </c>
      <c r="L890" s="64">
        <v>7</v>
      </c>
      <c r="M890" s="64">
        <v>10</v>
      </c>
      <c r="N890" s="62" t="str">
        <f t="shared" si="13"/>
        <v>JEMBER</v>
      </c>
    </row>
    <row r="891" spans="1:14" ht="12.75">
      <c r="A891" s="63">
        <v>889</v>
      </c>
      <c r="B891" s="65" t="s">
        <v>1393</v>
      </c>
      <c r="C891" s="65" t="s">
        <v>443</v>
      </c>
      <c r="D891" s="64">
        <v>32</v>
      </c>
      <c r="E891" s="64">
        <v>32</v>
      </c>
      <c r="F891" s="64">
        <v>27</v>
      </c>
      <c r="G891" s="64" t="s">
        <v>389</v>
      </c>
      <c r="H891" s="64">
        <v>35</v>
      </c>
      <c r="I891" s="64">
        <v>16</v>
      </c>
      <c r="J891" s="64">
        <v>35</v>
      </c>
      <c r="K891" s="64" t="s">
        <v>347</v>
      </c>
      <c r="L891" s="64">
        <v>2</v>
      </c>
      <c r="M891" s="64">
        <v>1</v>
      </c>
      <c r="N891" s="62">
        <f t="shared" si="13"/>
        <v>0</v>
      </c>
    </row>
    <row r="892" spans="1:14" ht="12.75">
      <c r="A892" s="63">
        <v>890</v>
      </c>
      <c r="B892" s="64" t="s">
        <v>1394</v>
      </c>
      <c r="C892" s="64" t="s">
        <v>449</v>
      </c>
      <c r="D892" s="64">
        <v>5</v>
      </c>
      <c r="E892" s="64">
        <v>41</v>
      </c>
      <c r="F892" s="64">
        <v>0</v>
      </c>
      <c r="G892" s="64" t="s">
        <v>423</v>
      </c>
      <c r="H892" s="64">
        <v>119</v>
      </c>
      <c r="I892" s="64">
        <v>43</v>
      </c>
      <c r="J892" s="64">
        <v>0</v>
      </c>
      <c r="K892" s="64" t="s">
        <v>347</v>
      </c>
      <c r="L892" s="64">
        <v>8</v>
      </c>
      <c r="M892" s="64">
        <v>10</v>
      </c>
      <c r="N892" s="62" t="str">
        <f t="shared" si="13"/>
        <v>JENEPONTO</v>
      </c>
    </row>
    <row r="893" spans="1:14" ht="12.75">
      <c r="A893" s="63">
        <v>891</v>
      </c>
      <c r="B893" s="64" t="s">
        <v>1395</v>
      </c>
      <c r="C893" s="64" t="s">
        <v>449</v>
      </c>
      <c r="D893" s="64">
        <v>6</v>
      </c>
      <c r="E893" s="64">
        <v>36</v>
      </c>
      <c r="F893" s="64">
        <v>0</v>
      </c>
      <c r="G893" s="64" t="s">
        <v>423</v>
      </c>
      <c r="H893" s="64">
        <v>110</v>
      </c>
      <c r="I893" s="64">
        <v>39</v>
      </c>
      <c r="J893" s="64">
        <v>0</v>
      </c>
      <c r="K893" s="64" t="s">
        <v>347</v>
      </c>
      <c r="L893" s="64">
        <v>7</v>
      </c>
      <c r="M893" s="64">
        <v>10</v>
      </c>
      <c r="N893" s="62" t="str">
        <f t="shared" si="13"/>
        <v>JEPARA</v>
      </c>
    </row>
    <row r="894" spans="1:14" ht="12.75">
      <c r="A894" s="63">
        <v>892</v>
      </c>
      <c r="B894" s="65" t="s">
        <v>1396</v>
      </c>
      <c r="C894" s="65" t="s">
        <v>472</v>
      </c>
      <c r="D894" s="64">
        <v>36</v>
      </c>
      <c r="E894" s="64">
        <v>45</v>
      </c>
      <c r="F894" s="64">
        <v>0</v>
      </c>
      <c r="G894" s="64" t="s">
        <v>389</v>
      </c>
      <c r="H894" s="64">
        <v>6</v>
      </c>
      <c r="I894" s="64">
        <v>4</v>
      </c>
      <c r="J894" s="64">
        <v>0</v>
      </c>
      <c r="K894" s="64" t="s">
        <v>395</v>
      </c>
      <c r="L894" s="64">
        <v>1</v>
      </c>
      <c r="M894" s="64">
        <v>1</v>
      </c>
      <c r="N894" s="62">
        <f t="shared" si="13"/>
        <v>0</v>
      </c>
    </row>
    <row r="895" spans="1:14" ht="12.75">
      <c r="A895" s="63">
        <v>893</v>
      </c>
      <c r="B895" s="64" t="s">
        <v>1397</v>
      </c>
      <c r="C895" s="64" t="s">
        <v>443</v>
      </c>
      <c r="D895" s="64">
        <v>31</v>
      </c>
      <c r="E895" s="64">
        <v>55</v>
      </c>
      <c r="F895" s="64">
        <v>54</v>
      </c>
      <c r="G895" s="64" t="s">
        <v>389</v>
      </c>
      <c r="H895" s="64">
        <v>35</v>
      </c>
      <c r="I895" s="64">
        <v>26</v>
      </c>
      <c r="J895" s="64">
        <v>50</v>
      </c>
      <c r="K895" s="64" t="s">
        <v>347</v>
      </c>
      <c r="L895" s="64">
        <v>2</v>
      </c>
      <c r="M895" s="64">
        <v>1</v>
      </c>
      <c r="N895" s="62">
        <f t="shared" si="13"/>
        <v>0</v>
      </c>
    </row>
    <row r="896" spans="1:14" ht="12.75">
      <c r="A896" s="63">
        <v>894</v>
      </c>
      <c r="B896" s="64" t="s">
        <v>1398</v>
      </c>
      <c r="C896" s="64" t="s">
        <v>1399</v>
      </c>
      <c r="D896" s="64">
        <v>31</v>
      </c>
      <c r="E896" s="64">
        <v>46</v>
      </c>
      <c r="F896" s="64">
        <v>0</v>
      </c>
      <c r="G896" s="64" t="s">
        <v>389</v>
      </c>
      <c r="H896" s="64">
        <v>35</v>
      </c>
      <c r="I896" s="64">
        <v>14</v>
      </c>
      <c r="J896" s="64">
        <v>0</v>
      </c>
      <c r="K896" s="64" t="s">
        <v>347</v>
      </c>
      <c r="L896" s="64">
        <v>2</v>
      </c>
      <c r="M896" s="64">
        <v>1</v>
      </c>
      <c r="N896" s="62">
        <f t="shared" si="13"/>
        <v>0</v>
      </c>
    </row>
    <row r="897" spans="1:14" ht="12.75">
      <c r="A897" s="63">
        <v>895</v>
      </c>
      <c r="B897" s="64" t="s">
        <v>1400</v>
      </c>
      <c r="C897" s="64" t="s">
        <v>399</v>
      </c>
      <c r="D897" s="64">
        <v>21</v>
      </c>
      <c r="E897" s="64">
        <v>11</v>
      </c>
      <c r="F897" s="64">
        <v>0</v>
      </c>
      <c r="G897" s="64" t="s">
        <v>389</v>
      </c>
      <c r="H897" s="64">
        <v>42</v>
      </c>
      <c r="I897" s="64">
        <v>43</v>
      </c>
      <c r="J897" s="64">
        <v>0</v>
      </c>
      <c r="K897" s="64" t="s">
        <v>347</v>
      </c>
      <c r="L897" s="64">
        <v>3</v>
      </c>
      <c r="M897" s="64">
        <v>1</v>
      </c>
      <c r="N897" s="62">
        <f t="shared" si="13"/>
        <v>0</v>
      </c>
    </row>
    <row r="898" spans="1:14" ht="12.75">
      <c r="A898" s="63">
        <v>896</v>
      </c>
      <c r="B898" s="64" t="s">
        <v>1401</v>
      </c>
      <c r="C898" s="64" t="s">
        <v>1299</v>
      </c>
      <c r="D898" s="64">
        <v>62</v>
      </c>
      <c r="E898" s="64">
        <v>40</v>
      </c>
      <c r="F898" s="64">
        <v>0</v>
      </c>
      <c r="G898" s="64" t="s">
        <v>389</v>
      </c>
      <c r="H898" s="64">
        <v>29</v>
      </c>
      <c r="I898" s="64">
        <v>37</v>
      </c>
      <c r="J898" s="64">
        <v>0</v>
      </c>
      <c r="K898" s="64" t="s">
        <v>347</v>
      </c>
      <c r="L898" s="64">
        <v>2</v>
      </c>
      <c r="M898" s="64">
        <v>1</v>
      </c>
      <c r="N898" s="62">
        <f t="shared" si="13"/>
        <v>0</v>
      </c>
    </row>
    <row r="899" spans="1:14" ht="12.75">
      <c r="A899" s="63">
        <v>897</v>
      </c>
      <c r="B899" s="65" t="s">
        <v>1402</v>
      </c>
      <c r="C899" s="65" t="s">
        <v>710</v>
      </c>
      <c r="D899" s="64">
        <v>26</v>
      </c>
      <c r="E899" s="64">
        <v>8</v>
      </c>
      <c r="F899" s="64">
        <v>0</v>
      </c>
      <c r="G899" s="64" t="s">
        <v>423</v>
      </c>
      <c r="H899" s="64">
        <v>28</v>
      </c>
      <c r="I899" s="64">
        <v>15</v>
      </c>
      <c r="J899" s="64">
        <v>0</v>
      </c>
      <c r="K899" s="64" t="s">
        <v>347</v>
      </c>
      <c r="L899" s="64">
        <v>2</v>
      </c>
      <c r="M899" s="64">
        <v>1</v>
      </c>
      <c r="N899" s="62">
        <f aca="true" t="shared" si="14" ref="N899:N962">+IF(C899=$N$1,B899,)</f>
        <v>0</v>
      </c>
    </row>
    <row r="900" spans="1:14" ht="12.75">
      <c r="A900" s="63">
        <v>898</v>
      </c>
      <c r="B900" s="65" t="s">
        <v>1403</v>
      </c>
      <c r="C900" s="65" t="s">
        <v>476</v>
      </c>
      <c r="D900" s="64">
        <v>40</v>
      </c>
      <c r="E900" s="64">
        <v>19</v>
      </c>
      <c r="F900" s="64">
        <v>0</v>
      </c>
      <c r="G900" s="64" t="s">
        <v>389</v>
      </c>
      <c r="H900" s="64">
        <v>78</v>
      </c>
      <c r="I900" s="64">
        <v>50</v>
      </c>
      <c r="J900" s="64">
        <v>0</v>
      </c>
      <c r="K900" s="64" t="s">
        <v>395</v>
      </c>
      <c r="L900" s="64">
        <v>-5</v>
      </c>
      <c r="M900" s="64">
        <v>1</v>
      </c>
      <c r="N900" s="62">
        <f t="shared" si="14"/>
        <v>0</v>
      </c>
    </row>
    <row r="901" spans="1:14" ht="12.75">
      <c r="A901" s="63">
        <v>899</v>
      </c>
      <c r="B901" s="64" t="s">
        <v>1404</v>
      </c>
      <c r="C901" s="64" t="s">
        <v>484</v>
      </c>
      <c r="D901" s="64">
        <v>1</v>
      </c>
      <c r="E901" s="64">
        <v>38</v>
      </c>
      <c r="F901" s="64">
        <v>0</v>
      </c>
      <c r="G901" s="64" t="s">
        <v>389</v>
      </c>
      <c r="H901" s="64">
        <v>103</v>
      </c>
      <c r="I901" s="64">
        <v>40</v>
      </c>
      <c r="J901" s="64">
        <v>0</v>
      </c>
      <c r="K901" s="64" t="s">
        <v>347</v>
      </c>
      <c r="L901" s="64">
        <v>8</v>
      </c>
      <c r="M901" s="64">
        <v>1</v>
      </c>
      <c r="N901" s="62">
        <f t="shared" si="14"/>
        <v>0</v>
      </c>
    </row>
    <row r="902" spans="1:14" ht="12.75">
      <c r="A902" s="63">
        <v>900</v>
      </c>
      <c r="B902" s="64" t="s">
        <v>1405</v>
      </c>
      <c r="C902" s="64" t="s">
        <v>449</v>
      </c>
      <c r="D902" s="64">
        <v>7</v>
      </c>
      <c r="E902" s="64">
        <v>32</v>
      </c>
      <c r="F902" s="64">
        <v>0</v>
      </c>
      <c r="G902" s="64" t="s">
        <v>423</v>
      </c>
      <c r="H902" s="64">
        <v>112</v>
      </c>
      <c r="I902" s="64">
        <v>13</v>
      </c>
      <c r="J902" s="64">
        <v>0</v>
      </c>
      <c r="K902" s="64" t="s">
        <v>347</v>
      </c>
      <c r="L902" s="64">
        <v>7</v>
      </c>
      <c r="M902" s="64">
        <v>10</v>
      </c>
      <c r="N902" s="62" t="str">
        <f t="shared" si="14"/>
        <v>JOMBANG</v>
      </c>
    </row>
    <row r="903" spans="1:14" ht="12.75">
      <c r="A903" s="63">
        <v>901</v>
      </c>
      <c r="B903" s="64" t="s">
        <v>1406</v>
      </c>
      <c r="C903" s="64" t="s">
        <v>629</v>
      </c>
      <c r="D903" s="64">
        <v>35</v>
      </c>
      <c r="E903" s="64">
        <v>50</v>
      </c>
      <c r="F903" s="64">
        <v>0</v>
      </c>
      <c r="G903" s="64" t="s">
        <v>389</v>
      </c>
      <c r="H903" s="64">
        <v>90</v>
      </c>
      <c r="I903" s="64">
        <v>39</v>
      </c>
      <c r="J903" s="64">
        <v>0</v>
      </c>
      <c r="K903" s="64" t="s">
        <v>395</v>
      </c>
      <c r="L903" s="64">
        <v>-6</v>
      </c>
      <c r="M903" s="64">
        <v>1</v>
      </c>
      <c r="N903" s="62">
        <f t="shared" si="14"/>
        <v>0</v>
      </c>
    </row>
    <row r="904" spans="1:14" ht="12.75">
      <c r="A904" s="63">
        <v>902</v>
      </c>
      <c r="B904" s="64" t="s">
        <v>1407</v>
      </c>
      <c r="C904" s="64" t="s">
        <v>834</v>
      </c>
      <c r="D904" s="64">
        <v>37</v>
      </c>
      <c r="E904" s="64">
        <v>9</v>
      </c>
      <c r="F904" s="64">
        <v>0</v>
      </c>
      <c r="G904" s="64" t="s">
        <v>389</v>
      </c>
      <c r="H904" s="64">
        <v>94</v>
      </c>
      <c r="I904" s="64">
        <v>30</v>
      </c>
      <c r="J904" s="64">
        <v>0</v>
      </c>
      <c r="K904" s="64" t="s">
        <v>395</v>
      </c>
      <c r="L904" s="64">
        <v>-6</v>
      </c>
      <c r="M904" s="64">
        <v>1</v>
      </c>
      <c r="N904" s="62">
        <f t="shared" si="14"/>
        <v>0</v>
      </c>
    </row>
    <row r="905" spans="1:14" ht="12.75">
      <c r="A905" s="63">
        <v>903</v>
      </c>
      <c r="B905" s="64" t="s">
        <v>1408</v>
      </c>
      <c r="C905" s="64" t="s">
        <v>410</v>
      </c>
      <c r="D905" s="64">
        <v>9</v>
      </c>
      <c r="E905" s="64">
        <v>52</v>
      </c>
      <c r="F905" s="64">
        <v>0</v>
      </c>
      <c r="G905" s="64" t="s">
        <v>389</v>
      </c>
      <c r="H905" s="64">
        <v>8</v>
      </c>
      <c r="I905" s="64">
        <v>54</v>
      </c>
      <c r="J905" s="64">
        <v>0</v>
      </c>
      <c r="K905" s="64" t="s">
        <v>347</v>
      </c>
      <c r="L905" s="64">
        <v>1</v>
      </c>
      <c r="M905" s="64">
        <v>1</v>
      </c>
      <c r="N905" s="62">
        <f t="shared" si="14"/>
        <v>0</v>
      </c>
    </row>
    <row r="906" spans="1:14" ht="12.75">
      <c r="A906" s="63">
        <v>904</v>
      </c>
      <c r="B906" s="64" t="s">
        <v>1409</v>
      </c>
      <c r="C906" s="64" t="s">
        <v>399</v>
      </c>
      <c r="D906" s="64">
        <v>29</v>
      </c>
      <c r="E906" s="64">
        <v>48</v>
      </c>
      <c r="F906" s="64">
        <v>0</v>
      </c>
      <c r="G906" s="64" t="s">
        <v>389</v>
      </c>
      <c r="H906" s="64">
        <v>40</v>
      </c>
      <c r="I906" s="64">
        <v>4</v>
      </c>
      <c r="J906" s="64">
        <v>0</v>
      </c>
      <c r="K906" s="64" t="s">
        <v>347</v>
      </c>
      <c r="L906" s="64">
        <v>3</v>
      </c>
      <c r="M906" s="64">
        <v>1</v>
      </c>
      <c r="N906" s="62">
        <f t="shared" si="14"/>
        <v>0</v>
      </c>
    </row>
    <row r="907" spans="1:14" ht="12.75">
      <c r="A907" s="63">
        <v>905</v>
      </c>
      <c r="B907" s="64" t="s">
        <v>1410</v>
      </c>
      <c r="C907" s="64" t="s">
        <v>1061</v>
      </c>
      <c r="D907" s="64">
        <v>4</v>
      </c>
      <c r="E907" s="64">
        <v>52</v>
      </c>
      <c r="F907" s="64">
        <v>0</v>
      </c>
      <c r="G907" s="64" t="s">
        <v>389</v>
      </c>
      <c r="H907" s="64">
        <v>31</v>
      </c>
      <c r="I907" s="64">
        <v>36</v>
      </c>
      <c r="J907" s="64">
        <v>0</v>
      </c>
      <c r="K907" s="64" t="s">
        <v>347</v>
      </c>
      <c r="L907" s="64">
        <v>2</v>
      </c>
      <c r="M907" s="64">
        <v>1</v>
      </c>
      <c r="N907" s="62">
        <f t="shared" si="14"/>
        <v>0</v>
      </c>
    </row>
    <row r="908" spans="1:14" ht="12.75">
      <c r="A908" s="63">
        <v>906</v>
      </c>
      <c r="B908" s="65" t="s">
        <v>1411</v>
      </c>
      <c r="C908" s="65" t="s">
        <v>399</v>
      </c>
      <c r="D908" s="64">
        <v>24</v>
      </c>
      <c r="E908" s="64">
        <v>55</v>
      </c>
      <c r="F908" s="64">
        <v>0</v>
      </c>
      <c r="G908" s="64" t="s">
        <v>389</v>
      </c>
      <c r="H908" s="64">
        <v>46</v>
      </c>
      <c r="I908" s="64">
        <v>23</v>
      </c>
      <c r="J908" s="64">
        <v>0</v>
      </c>
      <c r="K908" s="64" t="s">
        <v>347</v>
      </c>
      <c r="L908" s="64">
        <v>3</v>
      </c>
      <c r="M908" s="64">
        <v>1</v>
      </c>
      <c r="N908" s="62">
        <f t="shared" si="14"/>
        <v>0</v>
      </c>
    </row>
    <row r="909" spans="1:14" ht="12.75">
      <c r="A909" s="63">
        <v>907</v>
      </c>
      <c r="B909" s="64" t="s">
        <v>1412</v>
      </c>
      <c r="C909" s="64" t="s">
        <v>568</v>
      </c>
      <c r="D909" s="64">
        <v>24</v>
      </c>
      <c r="E909" s="64">
        <v>14</v>
      </c>
      <c r="F909" s="64">
        <v>0</v>
      </c>
      <c r="G909" s="64" t="s">
        <v>423</v>
      </c>
      <c r="H909" s="64">
        <v>65</v>
      </c>
      <c r="I909" s="64">
        <v>15</v>
      </c>
      <c r="J909" s="64">
        <v>0</v>
      </c>
      <c r="K909" s="64" t="s">
        <v>395</v>
      </c>
      <c r="L909" s="64">
        <v>-3</v>
      </c>
      <c r="M909" s="64">
        <v>1</v>
      </c>
      <c r="N909" s="62">
        <f t="shared" si="14"/>
        <v>0</v>
      </c>
    </row>
    <row r="910" spans="1:14" ht="12.75">
      <c r="A910" s="63">
        <v>908</v>
      </c>
      <c r="B910" s="64" t="s">
        <v>1413</v>
      </c>
      <c r="C910" s="64" t="s">
        <v>416</v>
      </c>
      <c r="D910" s="64">
        <v>58</v>
      </c>
      <c r="E910" s="64">
        <v>21</v>
      </c>
      <c r="F910" s="64">
        <v>0</v>
      </c>
      <c r="G910" s="64" t="s">
        <v>389</v>
      </c>
      <c r="H910" s="64">
        <v>134</v>
      </c>
      <c r="I910" s="64">
        <v>34</v>
      </c>
      <c r="J910" s="64">
        <v>0</v>
      </c>
      <c r="K910" s="64" t="s">
        <v>395</v>
      </c>
      <c r="L910" s="64">
        <v>-9</v>
      </c>
      <c r="M910" s="64">
        <v>1</v>
      </c>
      <c r="N910" s="62">
        <f t="shared" si="14"/>
        <v>0</v>
      </c>
    </row>
    <row r="911" spans="1:14" ht="12.75">
      <c r="A911" s="63">
        <v>909</v>
      </c>
      <c r="B911" s="64" t="s">
        <v>1414</v>
      </c>
      <c r="C911" s="64" t="s">
        <v>449</v>
      </c>
      <c r="D911" s="64">
        <v>3</v>
      </c>
      <c r="E911" s="64">
        <v>7</v>
      </c>
      <c r="F911" s="64">
        <v>0</v>
      </c>
      <c r="G911" s="64" t="s">
        <v>389</v>
      </c>
      <c r="H911" s="64">
        <v>98</v>
      </c>
      <c r="I911" s="64">
        <v>28</v>
      </c>
      <c r="J911" s="64">
        <v>0</v>
      </c>
      <c r="K911" s="64" t="s">
        <v>347</v>
      </c>
      <c r="L911" s="64">
        <v>7</v>
      </c>
      <c r="M911" s="64">
        <v>10</v>
      </c>
      <c r="N911" s="62" t="str">
        <f t="shared" si="14"/>
        <v>KABANJAHE</v>
      </c>
    </row>
    <row r="912" spans="1:14" ht="12.75">
      <c r="A912" s="63">
        <v>910</v>
      </c>
      <c r="B912" s="65" t="s">
        <v>1415</v>
      </c>
      <c r="C912" s="65" t="s">
        <v>1416</v>
      </c>
      <c r="D912" s="64">
        <v>34</v>
      </c>
      <c r="E912" s="64">
        <v>34</v>
      </c>
      <c r="F912" s="64">
        <v>0</v>
      </c>
      <c r="G912" s="64" t="s">
        <v>389</v>
      </c>
      <c r="H912" s="64">
        <v>69</v>
      </c>
      <c r="I912" s="64">
        <v>13</v>
      </c>
      <c r="J912" s="64">
        <v>0</v>
      </c>
      <c r="K912" s="64" t="s">
        <v>347</v>
      </c>
      <c r="L912" s="64">
        <v>4</v>
      </c>
      <c r="M912" s="64">
        <v>1</v>
      </c>
      <c r="N912" s="62">
        <f t="shared" si="14"/>
        <v>0</v>
      </c>
    </row>
    <row r="913" spans="1:14" ht="12.75">
      <c r="A913" s="63">
        <v>911</v>
      </c>
      <c r="B913" s="64" t="s">
        <v>1417</v>
      </c>
      <c r="C913" s="64" t="s">
        <v>410</v>
      </c>
      <c r="D913" s="64">
        <v>10</v>
      </c>
      <c r="E913" s="64">
        <v>36</v>
      </c>
      <c r="F913" s="64">
        <v>0</v>
      </c>
      <c r="G913" s="64" t="s">
        <v>389</v>
      </c>
      <c r="H913" s="64">
        <v>7</v>
      </c>
      <c r="I913" s="64">
        <v>26</v>
      </c>
      <c r="J913" s="64">
        <v>0</v>
      </c>
      <c r="K913" s="64" t="s">
        <v>347</v>
      </c>
      <c r="L913" s="64">
        <v>1</v>
      </c>
      <c r="M913" s="64">
        <v>1</v>
      </c>
      <c r="N913" s="62">
        <f t="shared" si="14"/>
        <v>0</v>
      </c>
    </row>
    <row r="914" spans="1:14" ht="12.75">
      <c r="A914" s="63">
        <v>912</v>
      </c>
      <c r="B914" s="64" t="s">
        <v>1418</v>
      </c>
      <c r="C914" s="64" t="s">
        <v>449</v>
      </c>
      <c r="D914" s="64">
        <v>7</v>
      </c>
      <c r="E914" s="64">
        <v>6</v>
      </c>
      <c r="F914" s="64">
        <v>0</v>
      </c>
      <c r="G914" s="64" t="s">
        <v>423</v>
      </c>
      <c r="H914" s="64">
        <v>113</v>
      </c>
      <c r="I914" s="64">
        <v>19</v>
      </c>
      <c r="J914" s="64">
        <v>0</v>
      </c>
      <c r="K914" s="64" t="s">
        <v>347</v>
      </c>
      <c r="L914" s="64">
        <v>7</v>
      </c>
      <c r="M914" s="64">
        <v>10</v>
      </c>
      <c r="N914" s="62" t="str">
        <f t="shared" si="14"/>
        <v>KADUNGDUNG</v>
      </c>
    </row>
    <row r="915" spans="1:14" ht="12.75">
      <c r="A915" s="63">
        <v>913</v>
      </c>
      <c r="B915" s="64" t="s">
        <v>1419</v>
      </c>
      <c r="C915" s="64" t="s">
        <v>551</v>
      </c>
      <c r="D915" s="64">
        <v>16</v>
      </c>
      <c r="E915" s="64">
        <v>10</v>
      </c>
      <c r="F915" s="64">
        <v>0</v>
      </c>
      <c r="G915" s="64" t="s">
        <v>389</v>
      </c>
      <c r="H915" s="64">
        <v>13</v>
      </c>
      <c r="I915" s="64">
        <v>30</v>
      </c>
      <c r="J915" s="64">
        <v>0</v>
      </c>
      <c r="K915" s="64" t="s">
        <v>395</v>
      </c>
      <c r="L915" s="64">
        <v>0</v>
      </c>
      <c r="M915" s="64">
        <v>1</v>
      </c>
      <c r="N915" s="62">
        <f t="shared" si="14"/>
        <v>0</v>
      </c>
    </row>
    <row r="916" spans="1:14" ht="12.75">
      <c r="A916" s="63">
        <v>914</v>
      </c>
      <c r="B916" s="64" t="s">
        <v>1420</v>
      </c>
      <c r="C916" s="64" t="s">
        <v>399</v>
      </c>
      <c r="D916" s="64">
        <v>31</v>
      </c>
      <c r="E916" s="64">
        <v>24</v>
      </c>
      <c r="F916" s="64">
        <v>0</v>
      </c>
      <c r="G916" s="64" t="s">
        <v>389</v>
      </c>
      <c r="H916" s="64">
        <v>37</v>
      </c>
      <c r="I916" s="64">
        <v>3</v>
      </c>
      <c r="J916" s="64">
        <v>0</v>
      </c>
      <c r="K916" s="64" t="s">
        <v>347</v>
      </c>
      <c r="L916" s="64">
        <v>3</v>
      </c>
      <c r="M916" s="64">
        <v>1</v>
      </c>
      <c r="N916" s="62">
        <f t="shared" si="14"/>
        <v>0</v>
      </c>
    </row>
    <row r="917" spans="1:14" ht="12.75">
      <c r="A917" s="63">
        <v>915</v>
      </c>
      <c r="B917" s="65" t="s">
        <v>1421</v>
      </c>
      <c r="C917" s="65" t="s">
        <v>441</v>
      </c>
      <c r="D917" s="64">
        <v>31</v>
      </c>
      <c r="E917" s="64">
        <v>48</v>
      </c>
      <c r="F917" s="64">
        <v>0</v>
      </c>
      <c r="G917" s="64" t="s">
        <v>389</v>
      </c>
      <c r="H917" s="64">
        <v>130</v>
      </c>
      <c r="I917" s="64">
        <v>43</v>
      </c>
      <c r="J917" s="64">
        <v>0</v>
      </c>
      <c r="K917" s="64" t="s">
        <v>347</v>
      </c>
      <c r="L917" s="64">
        <v>9</v>
      </c>
      <c r="M917" s="64">
        <v>1</v>
      </c>
      <c r="N917" s="62">
        <f t="shared" si="14"/>
        <v>0</v>
      </c>
    </row>
    <row r="918" spans="1:14" ht="12.75">
      <c r="A918" s="63">
        <v>916</v>
      </c>
      <c r="B918" s="65" t="s">
        <v>1422</v>
      </c>
      <c r="C918" s="65" t="s">
        <v>1308</v>
      </c>
      <c r="D918" s="64">
        <v>20</v>
      </c>
      <c r="E918" s="64">
        <v>54</v>
      </c>
      <c r="F918" s="64">
        <v>0</v>
      </c>
      <c r="G918" s="64" t="s">
        <v>389</v>
      </c>
      <c r="H918" s="64">
        <v>156</v>
      </c>
      <c r="I918" s="64">
        <v>26</v>
      </c>
      <c r="J918" s="64">
        <v>0</v>
      </c>
      <c r="K918" s="64" t="s">
        <v>395</v>
      </c>
      <c r="L918" s="64">
        <v>-9</v>
      </c>
      <c r="M918" s="64">
        <v>1</v>
      </c>
      <c r="N918" s="62">
        <f t="shared" si="14"/>
        <v>0</v>
      </c>
    </row>
    <row r="919" spans="1:14" ht="12.75">
      <c r="A919" s="63">
        <v>917</v>
      </c>
      <c r="B919" s="64" t="s">
        <v>1423</v>
      </c>
      <c r="C919" s="64" t="s">
        <v>1189</v>
      </c>
      <c r="D919" s="64">
        <v>5</v>
      </c>
      <c r="E919" s="64">
        <v>10</v>
      </c>
      <c r="F919" s="64">
        <v>0</v>
      </c>
      <c r="G919" s="64" t="s">
        <v>389</v>
      </c>
      <c r="H919" s="64">
        <v>59</v>
      </c>
      <c r="I919" s="64">
        <v>29</v>
      </c>
      <c r="J919" s="64">
        <v>0</v>
      </c>
      <c r="K919" s="64" t="s">
        <v>395</v>
      </c>
      <c r="L919" s="64">
        <v>-3</v>
      </c>
      <c r="M919" s="64">
        <v>1</v>
      </c>
      <c r="N919" s="62">
        <f t="shared" si="14"/>
        <v>0</v>
      </c>
    </row>
    <row r="920" spans="1:14" ht="12.75">
      <c r="A920" s="63">
        <v>918</v>
      </c>
      <c r="B920" s="64" t="s">
        <v>1424</v>
      </c>
      <c r="C920" s="64" t="s">
        <v>674</v>
      </c>
      <c r="D920" s="64">
        <v>49</v>
      </c>
      <c r="E920" s="64">
        <v>27</v>
      </c>
      <c r="F920" s="64">
        <v>0</v>
      </c>
      <c r="G920" s="64" t="s">
        <v>389</v>
      </c>
      <c r="H920" s="64">
        <v>7</v>
      </c>
      <c r="I920" s="64">
        <v>45</v>
      </c>
      <c r="J920" s="64">
        <v>0</v>
      </c>
      <c r="K920" s="64" t="s">
        <v>347</v>
      </c>
      <c r="L920" s="64">
        <v>1</v>
      </c>
      <c r="M920" s="64">
        <v>1</v>
      </c>
      <c r="N920" s="62">
        <f t="shared" si="14"/>
        <v>0</v>
      </c>
    </row>
    <row r="921" spans="1:14" ht="12.75">
      <c r="A921" s="63">
        <v>919</v>
      </c>
      <c r="B921" s="64" t="s">
        <v>1425</v>
      </c>
      <c r="C921" s="64" t="s">
        <v>1299</v>
      </c>
      <c r="D921" s="64">
        <v>64</v>
      </c>
      <c r="E921" s="64">
        <v>17</v>
      </c>
      <c r="F921" s="64">
        <v>0</v>
      </c>
      <c r="G921" s="64" t="s">
        <v>389</v>
      </c>
      <c r="H921" s="64">
        <v>27</v>
      </c>
      <c r="I921" s="64">
        <v>41</v>
      </c>
      <c r="J921" s="64">
        <v>0</v>
      </c>
      <c r="K921" s="64" t="s">
        <v>347</v>
      </c>
      <c r="L921" s="64">
        <v>2</v>
      </c>
      <c r="M921" s="64">
        <v>1</v>
      </c>
      <c r="N921" s="62">
        <f t="shared" si="14"/>
        <v>0</v>
      </c>
    </row>
    <row r="922" spans="1:14" ht="12.75">
      <c r="A922" s="63">
        <v>920</v>
      </c>
      <c r="B922" s="65" t="s">
        <v>1426</v>
      </c>
      <c r="C922" s="65" t="s">
        <v>449</v>
      </c>
      <c r="D922" s="64">
        <v>8</v>
      </c>
      <c r="E922" s="64">
        <v>12</v>
      </c>
      <c r="F922" s="64">
        <v>0</v>
      </c>
      <c r="G922" s="64" t="s">
        <v>423</v>
      </c>
      <c r="H922" s="64">
        <v>124</v>
      </c>
      <c r="I922" s="64">
        <v>32</v>
      </c>
      <c r="J922" s="64">
        <v>0</v>
      </c>
      <c r="K922" s="64" t="s">
        <v>347</v>
      </c>
      <c r="L922" s="64">
        <v>8</v>
      </c>
      <c r="M922" s="64">
        <v>10</v>
      </c>
      <c r="N922" s="62" t="str">
        <f t="shared" si="14"/>
        <v>KALABAHI</v>
      </c>
    </row>
    <row r="923" spans="1:14" ht="12.75">
      <c r="A923" s="63">
        <v>921</v>
      </c>
      <c r="B923" s="64" t="s">
        <v>1427</v>
      </c>
      <c r="C923" s="64" t="s">
        <v>466</v>
      </c>
      <c r="D923" s="64">
        <v>37</v>
      </c>
      <c r="E923" s="64">
        <v>4</v>
      </c>
      <c r="F923" s="64">
        <v>0</v>
      </c>
      <c r="G923" s="64" t="s">
        <v>389</v>
      </c>
      <c r="H923" s="64">
        <v>22</v>
      </c>
      <c r="I923" s="64">
        <v>2</v>
      </c>
      <c r="J923" s="64">
        <v>0</v>
      </c>
      <c r="K923" s="64" t="s">
        <v>347</v>
      </c>
      <c r="L923" s="64">
        <v>2</v>
      </c>
      <c r="M923" s="64">
        <v>1</v>
      </c>
      <c r="N923" s="62">
        <f t="shared" si="14"/>
        <v>0</v>
      </c>
    </row>
    <row r="924" spans="1:14" ht="12.75">
      <c r="A924" s="63">
        <v>922</v>
      </c>
      <c r="B924" s="64" t="s">
        <v>1428</v>
      </c>
      <c r="C924" s="64" t="s">
        <v>480</v>
      </c>
      <c r="D924" s="64">
        <v>42</v>
      </c>
      <c r="E924" s="64">
        <v>14</v>
      </c>
      <c r="F924" s="64">
        <v>0</v>
      </c>
      <c r="G924" s="64" t="s">
        <v>389</v>
      </c>
      <c r="H924" s="64">
        <v>85</v>
      </c>
      <c r="I924" s="64">
        <v>33</v>
      </c>
      <c r="J924" s="64">
        <v>0</v>
      </c>
      <c r="K924" s="64" t="s">
        <v>395</v>
      </c>
      <c r="L924" s="64">
        <v>-5</v>
      </c>
      <c r="M924" s="64">
        <v>1</v>
      </c>
      <c r="N924" s="62">
        <f t="shared" si="14"/>
        <v>0</v>
      </c>
    </row>
    <row r="925" spans="1:14" ht="12.75">
      <c r="A925" s="63">
        <v>923</v>
      </c>
      <c r="B925" s="64" t="s">
        <v>1429</v>
      </c>
      <c r="C925" s="64" t="s">
        <v>449</v>
      </c>
      <c r="D925" s="64">
        <v>5</v>
      </c>
      <c r="E925" s="64">
        <v>47</v>
      </c>
      <c r="F925" s="64">
        <v>0</v>
      </c>
      <c r="G925" s="64" t="s">
        <v>423</v>
      </c>
      <c r="H925" s="64">
        <v>105</v>
      </c>
      <c r="I925" s="64">
        <v>34</v>
      </c>
      <c r="J925" s="64">
        <v>0</v>
      </c>
      <c r="K925" s="64" t="s">
        <v>347</v>
      </c>
      <c r="L925" s="64">
        <v>7</v>
      </c>
      <c r="M925" s="64">
        <v>10</v>
      </c>
      <c r="N925" s="62" t="str">
        <f t="shared" si="14"/>
        <v>KALIANDA</v>
      </c>
    </row>
    <row r="926" spans="1:14" ht="12.75">
      <c r="A926" s="63">
        <v>924</v>
      </c>
      <c r="B926" s="64" t="s">
        <v>1430</v>
      </c>
      <c r="C926" s="64" t="s">
        <v>685</v>
      </c>
      <c r="D926" s="64">
        <v>48</v>
      </c>
      <c r="E926" s="64">
        <v>19</v>
      </c>
      <c r="F926" s="64">
        <v>0</v>
      </c>
      <c r="G926" s="64" t="s">
        <v>389</v>
      </c>
      <c r="H926" s="64">
        <v>114</v>
      </c>
      <c r="I926" s="64">
        <v>15</v>
      </c>
      <c r="J926" s="64">
        <v>0</v>
      </c>
      <c r="K926" s="64" t="s">
        <v>395</v>
      </c>
      <c r="L926" s="64">
        <v>-7</v>
      </c>
      <c r="M926" s="64">
        <v>1</v>
      </c>
      <c r="N926" s="62">
        <f t="shared" si="14"/>
        <v>0</v>
      </c>
    </row>
    <row r="927" spans="1:14" ht="12.75">
      <c r="A927" s="63">
        <v>925</v>
      </c>
      <c r="B927" s="64" t="s">
        <v>1431</v>
      </c>
      <c r="C927" s="64" t="s">
        <v>738</v>
      </c>
      <c r="D927" s="64">
        <v>56</v>
      </c>
      <c r="E927" s="64">
        <v>41</v>
      </c>
      <c r="F927" s="64">
        <v>0</v>
      </c>
      <c r="G927" s="64" t="s">
        <v>389</v>
      </c>
      <c r="H927" s="64">
        <v>16</v>
      </c>
      <c r="I927" s="64">
        <v>17</v>
      </c>
      <c r="J927" s="64">
        <v>0</v>
      </c>
      <c r="K927" s="64" t="s">
        <v>347</v>
      </c>
      <c r="L927" s="64">
        <v>1</v>
      </c>
      <c r="M927" s="64">
        <v>1</v>
      </c>
      <c r="N927" s="62">
        <f t="shared" si="14"/>
        <v>0</v>
      </c>
    </row>
    <row r="928" spans="1:14" ht="12.75">
      <c r="A928" s="63">
        <v>926</v>
      </c>
      <c r="B928" s="64" t="s">
        <v>1432</v>
      </c>
      <c r="C928" s="64" t="s">
        <v>461</v>
      </c>
      <c r="D928" s="64">
        <v>37</v>
      </c>
      <c r="E928" s="64">
        <v>2</v>
      </c>
      <c r="F928" s="64">
        <v>0</v>
      </c>
      <c r="G928" s="64" t="s">
        <v>389</v>
      </c>
      <c r="H928" s="64">
        <v>41</v>
      </c>
      <c r="I928" s="64">
        <v>12</v>
      </c>
      <c r="J928" s="64">
        <v>0</v>
      </c>
      <c r="K928" s="64" t="s">
        <v>347</v>
      </c>
      <c r="L928" s="64">
        <v>2</v>
      </c>
      <c r="M928" s="64">
        <v>1</v>
      </c>
      <c r="N928" s="62">
        <f t="shared" si="14"/>
        <v>0</v>
      </c>
    </row>
    <row r="929" spans="1:14" ht="12.75">
      <c r="A929" s="63">
        <v>927</v>
      </c>
      <c r="B929" s="64" t="s">
        <v>1433</v>
      </c>
      <c r="C929" s="64" t="s">
        <v>1182</v>
      </c>
      <c r="D929" s="64">
        <v>8</v>
      </c>
      <c r="E929" s="64">
        <v>38</v>
      </c>
      <c r="F929" s="64">
        <v>0</v>
      </c>
      <c r="G929" s="64" t="s">
        <v>423</v>
      </c>
      <c r="H929" s="64">
        <v>25</v>
      </c>
      <c r="I929" s="64">
        <v>15</v>
      </c>
      <c r="J929" s="64">
        <v>0</v>
      </c>
      <c r="K929" s="64" t="s">
        <v>347</v>
      </c>
      <c r="L929" s="64">
        <v>1</v>
      </c>
      <c r="M929" s="64">
        <v>1</v>
      </c>
      <c r="N929" s="62">
        <f t="shared" si="14"/>
        <v>0</v>
      </c>
    </row>
    <row r="930" spans="1:14" ht="12.75">
      <c r="A930" s="63">
        <v>928</v>
      </c>
      <c r="B930" s="64" t="s">
        <v>1434</v>
      </c>
      <c r="C930" s="64" t="s">
        <v>394</v>
      </c>
      <c r="D930" s="64">
        <v>50</v>
      </c>
      <c r="E930" s="64">
        <v>42</v>
      </c>
      <c r="F930" s="64">
        <v>0</v>
      </c>
      <c r="G930" s="64" t="s">
        <v>389</v>
      </c>
      <c r="H930" s="64">
        <v>120</v>
      </c>
      <c r="I930" s="64">
        <v>26</v>
      </c>
      <c r="J930" s="64">
        <v>0</v>
      </c>
      <c r="K930" s="64" t="s">
        <v>395</v>
      </c>
      <c r="L930" s="64">
        <v>-8</v>
      </c>
      <c r="M930" s="64">
        <v>1</v>
      </c>
      <c r="N930" s="62">
        <f t="shared" si="14"/>
        <v>0</v>
      </c>
    </row>
    <row r="931" spans="1:14" ht="12.75">
      <c r="A931" s="63">
        <v>929</v>
      </c>
      <c r="B931" s="65" t="s">
        <v>1435</v>
      </c>
      <c r="C931" s="65" t="s">
        <v>703</v>
      </c>
      <c r="D931" s="64">
        <v>37</v>
      </c>
      <c r="E931" s="64">
        <v>1</v>
      </c>
      <c r="F931" s="64">
        <v>0</v>
      </c>
      <c r="G931" s="64" t="s">
        <v>389</v>
      </c>
      <c r="H931" s="64">
        <v>112</v>
      </c>
      <c r="I931" s="64">
        <v>32</v>
      </c>
      <c r="J931" s="64">
        <v>0</v>
      </c>
      <c r="K931" s="64" t="s">
        <v>395</v>
      </c>
      <c r="L931" s="64">
        <v>-7</v>
      </c>
      <c r="M931" s="64">
        <v>1</v>
      </c>
      <c r="N931" s="62">
        <f t="shared" si="14"/>
        <v>0</v>
      </c>
    </row>
    <row r="932" spans="1:14" ht="12.75">
      <c r="A932" s="63">
        <v>930</v>
      </c>
      <c r="B932" s="65" t="s">
        <v>1436</v>
      </c>
      <c r="C932" s="65" t="s">
        <v>1182</v>
      </c>
      <c r="D932" s="64">
        <v>5</v>
      </c>
      <c r="E932" s="64">
        <v>54</v>
      </c>
      <c r="F932" s="64">
        <v>0</v>
      </c>
      <c r="G932" s="64" t="s">
        <v>423</v>
      </c>
      <c r="H932" s="64">
        <v>22</v>
      </c>
      <c r="I932" s="64">
        <v>28</v>
      </c>
      <c r="J932" s="64">
        <v>0</v>
      </c>
      <c r="K932" s="64" t="s">
        <v>347</v>
      </c>
      <c r="L932" s="64">
        <v>1</v>
      </c>
      <c r="M932" s="64">
        <v>1</v>
      </c>
      <c r="N932" s="62">
        <f t="shared" si="14"/>
        <v>0</v>
      </c>
    </row>
    <row r="933" spans="1:14" ht="12.75">
      <c r="A933" s="63">
        <v>931</v>
      </c>
      <c r="B933" s="65" t="s">
        <v>1437</v>
      </c>
      <c r="C933" s="65" t="s">
        <v>1416</v>
      </c>
      <c r="D933" s="64">
        <v>31</v>
      </c>
      <c r="E933" s="64">
        <v>30</v>
      </c>
      <c r="F933" s="64">
        <v>0</v>
      </c>
      <c r="G933" s="64" t="s">
        <v>389</v>
      </c>
      <c r="H933" s="64">
        <v>65</v>
      </c>
      <c r="I933" s="64">
        <v>51</v>
      </c>
      <c r="J933" s="64">
        <v>0</v>
      </c>
      <c r="K933" s="64" t="s">
        <v>347</v>
      </c>
      <c r="L933" s="64">
        <v>4</v>
      </c>
      <c r="M933" s="64">
        <v>1</v>
      </c>
      <c r="N933" s="62">
        <f t="shared" si="14"/>
        <v>0</v>
      </c>
    </row>
    <row r="934" spans="1:14" ht="12.75">
      <c r="A934" s="63">
        <v>932</v>
      </c>
      <c r="B934" s="65" t="s">
        <v>1438</v>
      </c>
      <c r="C934" s="65" t="s">
        <v>449</v>
      </c>
      <c r="D934" s="64">
        <v>2</v>
      </c>
      <c r="E934" s="64">
        <v>47</v>
      </c>
      <c r="F934" s="64">
        <v>0</v>
      </c>
      <c r="G934" s="64" t="s">
        <v>423</v>
      </c>
      <c r="H934" s="64">
        <v>115</v>
      </c>
      <c r="I934" s="64">
        <v>20</v>
      </c>
      <c r="J934" s="64">
        <v>0</v>
      </c>
      <c r="K934" s="64" t="s">
        <v>347</v>
      </c>
      <c r="L934" s="64">
        <v>8</v>
      </c>
      <c r="M934" s="64">
        <v>10</v>
      </c>
      <c r="N934" s="62" t="str">
        <f t="shared" si="14"/>
        <v>KANDANGAN</v>
      </c>
    </row>
    <row r="935" spans="1:14" ht="12.75">
      <c r="A935" s="63">
        <v>933</v>
      </c>
      <c r="B935" s="64" t="s">
        <v>1439</v>
      </c>
      <c r="C935" s="64" t="s">
        <v>449</v>
      </c>
      <c r="D935" s="64">
        <v>6</v>
      </c>
      <c r="E935" s="64">
        <v>50</v>
      </c>
      <c r="F935" s="64">
        <v>0</v>
      </c>
      <c r="G935" s="64" t="s">
        <v>423</v>
      </c>
      <c r="H935" s="64">
        <v>115</v>
      </c>
      <c r="I935" s="64">
        <v>25</v>
      </c>
      <c r="J935" s="64">
        <v>0</v>
      </c>
      <c r="K935" s="64" t="s">
        <v>347</v>
      </c>
      <c r="L935" s="64">
        <v>7</v>
      </c>
      <c r="M935" s="64">
        <v>10</v>
      </c>
      <c r="N935" s="62" t="str">
        <f t="shared" si="14"/>
        <v>KANGEAN</v>
      </c>
    </row>
    <row r="936" spans="1:14" ht="12.75">
      <c r="A936" s="63">
        <v>934</v>
      </c>
      <c r="B936" s="64" t="s">
        <v>1440</v>
      </c>
      <c r="C936" s="64" t="s">
        <v>658</v>
      </c>
      <c r="D936" s="64">
        <v>41</v>
      </c>
      <c r="E936" s="64">
        <v>4</v>
      </c>
      <c r="F936" s="64">
        <v>0</v>
      </c>
      <c r="G936" s="64" t="s">
        <v>389</v>
      </c>
      <c r="H936" s="64">
        <v>87</v>
      </c>
      <c r="I936" s="64">
        <v>51</v>
      </c>
      <c r="J936" s="64">
        <v>0</v>
      </c>
      <c r="K936" s="64" t="s">
        <v>395</v>
      </c>
      <c r="L936" s="64">
        <v>-6</v>
      </c>
      <c r="M936" s="64">
        <v>1</v>
      </c>
      <c r="N936" s="62">
        <f t="shared" si="14"/>
        <v>0</v>
      </c>
    </row>
    <row r="937" spans="1:14" ht="12.75">
      <c r="A937" s="63">
        <v>935</v>
      </c>
      <c r="B937" s="64" t="s">
        <v>1441</v>
      </c>
      <c r="C937" s="64" t="s">
        <v>410</v>
      </c>
      <c r="D937" s="64">
        <v>12</v>
      </c>
      <c r="E937" s="64">
        <v>3</v>
      </c>
      <c r="F937" s="64">
        <v>0</v>
      </c>
      <c r="G937" s="64" t="s">
        <v>389</v>
      </c>
      <c r="H937" s="64">
        <v>8</v>
      </c>
      <c r="I937" s="64">
        <v>31</v>
      </c>
      <c r="J937" s="64">
        <v>0</v>
      </c>
      <c r="K937" s="64" t="s">
        <v>347</v>
      </c>
      <c r="L937" s="64">
        <v>1</v>
      </c>
      <c r="M937" s="64">
        <v>1</v>
      </c>
      <c r="N937" s="62">
        <f t="shared" si="14"/>
        <v>0</v>
      </c>
    </row>
    <row r="938" spans="1:14" ht="12.75">
      <c r="A938" s="63">
        <v>936</v>
      </c>
      <c r="B938" s="64" t="s">
        <v>1442</v>
      </c>
      <c r="C938" s="64" t="s">
        <v>834</v>
      </c>
      <c r="D938" s="64">
        <v>39</v>
      </c>
      <c r="E938" s="64">
        <v>18</v>
      </c>
      <c r="F938" s="64">
        <v>0</v>
      </c>
      <c r="G938" s="64" t="s">
        <v>389</v>
      </c>
      <c r="H938" s="64">
        <v>94</v>
      </c>
      <c r="I938" s="64">
        <v>44</v>
      </c>
      <c r="J938" s="64">
        <v>0</v>
      </c>
      <c r="K938" s="64" t="s">
        <v>395</v>
      </c>
      <c r="L938" s="64">
        <v>-6</v>
      </c>
      <c r="M938" s="64">
        <v>1</v>
      </c>
      <c r="N938" s="62">
        <f t="shared" si="14"/>
        <v>0</v>
      </c>
    </row>
    <row r="939" spans="1:14" ht="12.75">
      <c r="A939" s="63">
        <v>937</v>
      </c>
      <c r="B939" s="64" t="s">
        <v>1443</v>
      </c>
      <c r="C939" s="64" t="s">
        <v>878</v>
      </c>
      <c r="D939" s="64">
        <v>22</v>
      </c>
      <c r="E939" s="64">
        <v>34</v>
      </c>
      <c r="F939" s="64">
        <v>0</v>
      </c>
      <c r="G939" s="64" t="s">
        <v>389</v>
      </c>
      <c r="H939" s="64">
        <v>120</v>
      </c>
      <c r="I939" s="64">
        <v>21</v>
      </c>
      <c r="J939" s="64">
        <v>0</v>
      </c>
      <c r="K939" s="64" t="s">
        <v>347</v>
      </c>
      <c r="L939" s="64">
        <v>8</v>
      </c>
      <c r="M939" s="64">
        <v>1</v>
      </c>
      <c r="N939" s="62">
        <f t="shared" si="14"/>
        <v>0</v>
      </c>
    </row>
    <row r="940" spans="1:14" ht="12.75">
      <c r="A940" s="63">
        <v>938</v>
      </c>
      <c r="B940" s="64" t="s">
        <v>1444</v>
      </c>
      <c r="C940" s="64" t="s">
        <v>1102</v>
      </c>
      <c r="D940" s="64">
        <v>24</v>
      </c>
      <c r="E940" s="64">
        <v>54</v>
      </c>
      <c r="F940" s="64">
        <v>0</v>
      </c>
      <c r="G940" s="64" t="s">
        <v>389</v>
      </c>
      <c r="H940" s="64">
        <v>67</v>
      </c>
      <c r="I940" s="64">
        <v>9</v>
      </c>
      <c r="J940" s="64">
        <v>0</v>
      </c>
      <c r="K940" s="64" t="s">
        <v>347</v>
      </c>
      <c r="L940" s="64">
        <v>5</v>
      </c>
      <c r="M940" s="64">
        <v>1</v>
      </c>
      <c r="N940" s="62">
        <f t="shared" si="14"/>
        <v>0</v>
      </c>
    </row>
    <row r="941" spans="1:14" ht="12.75">
      <c r="A941" s="63">
        <v>939</v>
      </c>
      <c r="B941" s="64" t="s">
        <v>1445</v>
      </c>
      <c r="C941" s="64" t="s">
        <v>439</v>
      </c>
      <c r="D941" s="64">
        <v>49</v>
      </c>
      <c r="E941" s="64">
        <v>50</v>
      </c>
      <c r="F941" s="64">
        <v>0</v>
      </c>
      <c r="G941" s="64" t="s">
        <v>389</v>
      </c>
      <c r="H941" s="64">
        <v>73</v>
      </c>
      <c r="I941" s="64">
        <v>10</v>
      </c>
      <c r="J941" s="64">
        <v>0</v>
      </c>
      <c r="K941" s="64" t="s">
        <v>347</v>
      </c>
      <c r="L941" s="64">
        <v>6</v>
      </c>
      <c r="M941" s="64">
        <v>1</v>
      </c>
      <c r="N941" s="62">
        <f t="shared" si="14"/>
        <v>0</v>
      </c>
    </row>
    <row r="942" spans="1:14" ht="12.75">
      <c r="A942" s="63">
        <v>940</v>
      </c>
      <c r="B942" s="65" t="s">
        <v>1446</v>
      </c>
      <c r="C942" s="65" t="s">
        <v>439</v>
      </c>
      <c r="D942" s="64">
        <v>31</v>
      </c>
      <c r="E942" s="64">
        <v>11</v>
      </c>
      <c r="F942" s="64">
        <v>0</v>
      </c>
      <c r="G942" s="64" t="s">
        <v>389</v>
      </c>
      <c r="H942" s="64">
        <v>35</v>
      </c>
      <c r="I942" s="64">
        <v>43</v>
      </c>
      <c r="J942" s="64">
        <v>0</v>
      </c>
      <c r="K942" s="64" t="s">
        <v>347</v>
      </c>
      <c r="L942" s="64">
        <v>2</v>
      </c>
      <c r="M942" s="64">
        <v>1000</v>
      </c>
      <c r="N942" s="62">
        <f t="shared" si="14"/>
        <v>0</v>
      </c>
    </row>
    <row r="943" spans="1:14" ht="12.75">
      <c r="A943" s="63">
        <v>941</v>
      </c>
      <c r="B943" s="65" t="s">
        <v>1447</v>
      </c>
      <c r="C943" s="65" t="s">
        <v>449</v>
      </c>
      <c r="D943" s="64">
        <v>7</v>
      </c>
      <c r="E943" s="64">
        <v>38</v>
      </c>
      <c r="F943" s="64">
        <v>0</v>
      </c>
      <c r="G943" s="64" t="s">
        <v>423</v>
      </c>
      <c r="H943" s="64">
        <v>108</v>
      </c>
      <c r="I943" s="64">
        <v>8</v>
      </c>
      <c r="J943" s="64">
        <v>0</v>
      </c>
      <c r="K943" s="64" t="s">
        <v>347</v>
      </c>
      <c r="L943" s="64">
        <v>7</v>
      </c>
      <c r="M943" s="64">
        <v>10</v>
      </c>
      <c r="N943" s="62" t="str">
        <f t="shared" si="14"/>
        <v>KARANG NUNGGAL</v>
      </c>
    </row>
    <row r="944" spans="1:14" ht="12.75">
      <c r="A944" s="63">
        <v>942</v>
      </c>
      <c r="B944" s="64" t="s">
        <v>1448</v>
      </c>
      <c r="C944" s="64" t="s">
        <v>449</v>
      </c>
      <c r="D944" s="64">
        <v>7</v>
      </c>
      <c r="E944" s="64">
        <v>35</v>
      </c>
      <c r="F944" s="64">
        <v>0</v>
      </c>
      <c r="G944" s="64" t="s">
        <v>423</v>
      </c>
      <c r="H944" s="64">
        <v>110</v>
      </c>
      <c r="I944" s="64">
        <v>57</v>
      </c>
      <c r="J944" s="64">
        <v>0</v>
      </c>
      <c r="K944" s="64" t="s">
        <v>347</v>
      </c>
      <c r="L944" s="64">
        <v>7</v>
      </c>
      <c r="M944" s="64">
        <v>10</v>
      </c>
      <c r="N944" s="62" t="str">
        <f t="shared" si="14"/>
        <v>KARANGANYAR</v>
      </c>
    </row>
    <row r="945" spans="1:14" ht="12.75">
      <c r="A945" s="63">
        <v>943</v>
      </c>
      <c r="B945" s="64" t="s">
        <v>1449</v>
      </c>
      <c r="C945" s="64" t="s">
        <v>449</v>
      </c>
      <c r="D945" s="64">
        <v>6</v>
      </c>
      <c r="E945" s="64">
        <v>18</v>
      </c>
      <c r="F945" s="64">
        <v>0</v>
      </c>
      <c r="G945" s="64" t="s">
        <v>423</v>
      </c>
      <c r="H945" s="64">
        <v>107</v>
      </c>
      <c r="I945" s="64">
        <v>18</v>
      </c>
      <c r="J945" s="64">
        <v>0</v>
      </c>
      <c r="K945" s="64" t="s">
        <v>347</v>
      </c>
      <c r="L945" s="64">
        <v>7</v>
      </c>
      <c r="M945" s="64">
        <v>10</v>
      </c>
      <c r="N945" s="62" t="str">
        <f t="shared" si="14"/>
        <v>KARAWANG</v>
      </c>
    </row>
    <row r="946" spans="1:14" ht="12.75">
      <c r="A946" s="63">
        <v>944</v>
      </c>
      <c r="B946" s="64" t="s">
        <v>1450</v>
      </c>
      <c r="C946" s="64" t="s">
        <v>674</v>
      </c>
      <c r="D946" s="64">
        <v>50</v>
      </c>
      <c r="E946" s="64">
        <v>50</v>
      </c>
      <c r="F946" s="64">
        <v>0</v>
      </c>
      <c r="G946" s="64" t="s">
        <v>389</v>
      </c>
      <c r="H946" s="64">
        <v>12</v>
      </c>
      <c r="I946" s="64">
        <v>55</v>
      </c>
      <c r="J946" s="64">
        <v>0</v>
      </c>
      <c r="K946" s="64" t="s">
        <v>347</v>
      </c>
      <c r="L946" s="64">
        <v>1</v>
      </c>
      <c r="M946" s="64">
        <v>1</v>
      </c>
      <c r="N946" s="62">
        <f t="shared" si="14"/>
        <v>0</v>
      </c>
    </row>
    <row r="947" spans="1:14" ht="12.75">
      <c r="A947" s="63">
        <v>945</v>
      </c>
      <c r="B947" s="64" t="s">
        <v>1451</v>
      </c>
      <c r="C947" s="64" t="s">
        <v>388</v>
      </c>
      <c r="D947" s="64">
        <v>56</v>
      </c>
      <c r="E947" s="64">
        <v>18</v>
      </c>
      <c r="F947" s="64">
        <v>0</v>
      </c>
      <c r="G947" s="64" t="s">
        <v>389</v>
      </c>
      <c r="H947" s="64">
        <v>9</v>
      </c>
      <c r="I947" s="64">
        <v>7</v>
      </c>
      <c r="J947" s="64">
        <v>0</v>
      </c>
      <c r="K947" s="64" t="s">
        <v>347</v>
      </c>
      <c r="L947" s="64">
        <v>1</v>
      </c>
      <c r="M947" s="64">
        <v>1</v>
      </c>
      <c r="N947" s="62">
        <f t="shared" si="14"/>
        <v>0</v>
      </c>
    </row>
    <row r="948" spans="1:14" ht="12.75">
      <c r="A948" s="63">
        <v>946</v>
      </c>
      <c r="B948" s="64" t="s">
        <v>1452</v>
      </c>
      <c r="C948" s="64" t="s">
        <v>1061</v>
      </c>
      <c r="D948" s="64">
        <v>15</v>
      </c>
      <c r="E948" s="64">
        <v>23</v>
      </c>
      <c r="F948" s="64">
        <v>0</v>
      </c>
      <c r="G948" s="64" t="s">
        <v>389</v>
      </c>
      <c r="H948" s="64">
        <v>36</v>
      </c>
      <c r="I948" s="64">
        <v>21</v>
      </c>
      <c r="J948" s="64">
        <v>0</v>
      </c>
      <c r="K948" s="64" t="s">
        <v>347</v>
      </c>
      <c r="L948" s="64">
        <v>2</v>
      </c>
      <c r="M948" s="64">
        <v>1</v>
      </c>
      <c r="N948" s="62">
        <f t="shared" si="14"/>
        <v>0</v>
      </c>
    </row>
    <row r="949" spans="1:14" ht="12.75">
      <c r="A949" s="63">
        <v>947</v>
      </c>
      <c r="B949" s="65" t="s">
        <v>1453</v>
      </c>
      <c r="C949" s="65" t="s">
        <v>1454</v>
      </c>
      <c r="D949" s="64">
        <v>27</v>
      </c>
      <c r="E949" s="64">
        <v>42</v>
      </c>
      <c r="F949" s="64">
        <v>0</v>
      </c>
      <c r="G949" s="64" t="s">
        <v>389</v>
      </c>
      <c r="H949" s="64">
        <v>85</v>
      </c>
      <c r="I949" s="64">
        <v>22</v>
      </c>
      <c r="J949" s="64">
        <v>0</v>
      </c>
      <c r="K949" s="64" t="s">
        <v>347</v>
      </c>
      <c r="L949" s="64">
        <v>6</v>
      </c>
      <c r="M949" s="64">
        <v>1</v>
      </c>
      <c r="N949" s="62">
        <f t="shared" si="14"/>
        <v>0</v>
      </c>
    </row>
    <row r="950" spans="1:14" ht="12.75">
      <c r="A950" s="63">
        <v>948</v>
      </c>
      <c r="B950" s="64" t="s">
        <v>1455</v>
      </c>
      <c r="C950" s="64" t="s">
        <v>466</v>
      </c>
      <c r="D950" s="64">
        <v>40</v>
      </c>
      <c r="E950" s="64">
        <v>58</v>
      </c>
      <c r="F950" s="64">
        <v>0</v>
      </c>
      <c r="G950" s="64" t="s">
        <v>389</v>
      </c>
      <c r="H950" s="64">
        <v>24</v>
      </c>
      <c r="I950" s="64">
        <v>21</v>
      </c>
      <c r="J950" s="64">
        <v>0</v>
      </c>
      <c r="K950" s="64" t="s">
        <v>347</v>
      </c>
      <c r="L950" s="64">
        <v>2</v>
      </c>
      <c r="M950" s="64">
        <v>1</v>
      </c>
      <c r="N950" s="62">
        <f t="shared" si="14"/>
        <v>0</v>
      </c>
    </row>
    <row r="951" spans="1:14" ht="12.75">
      <c r="A951" s="63">
        <v>949</v>
      </c>
      <c r="B951" s="64" t="s">
        <v>1456</v>
      </c>
      <c r="C951" s="64" t="s">
        <v>441</v>
      </c>
      <c r="D951" s="64">
        <v>35</v>
      </c>
      <c r="E951" s="64">
        <v>32</v>
      </c>
      <c r="F951" s="64">
        <v>0</v>
      </c>
      <c r="G951" s="64" t="s">
        <v>389</v>
      </c>
      <c r="H951" s="64">
        <v>139</v>
      </c>
      <c r="I951" s="64">
        <v>41</v>
      </c>
      <c r="J951" s="64">
        <v>0</v>
      </c>
      <c r="K951" s="64" t="s">
        <v>347</v>
      </c>
      <c r="L951" s="64">
        <v>9</v>
      </c>
      <c r="M951" s="64">
        <v>1</v>
      </c>
      <c r="N951" s="62">
        <f t="shared" si="14"/>
        <v>0</v>
      </c>
    </row>
    <row r="952" spans="1:14" ht="12.75">
      <c r="A952" s="63">
        <v>950</v>
      </c>
      <c r="B952" s="64" t="s">
        <v>1457</v>
      </c>
      <c r="C952" s="64" t="s">
        <v>418</v>
      </c>
      <c r="D952" s="64">
        <v>38</v>
      </c>
      <c r="E952" s="64">
        <v>42</v>
      </c>
      <c r="F952" s="64">
        <v>0</v>
      </c>
      <c r="G952" s="64" t="s">
        <v>389</v>
      </c>
      <c r="H952" s="64">
        <v>35</v>
      </c>
      <c r="I952" s="64">
        <v>31</v>
      </c>
      <c r="J952" s="64">
        <v>0</v>
      </c>
      <c r="K952" s="64" t="s">
        <v>347</v>
      </c>
      <c r="L952" s="64">
        <v>3</v>
      </c>
      <c r="M952" s="64">
        <v>1</v>
      </c>
      <c r="N952" s="62">
        <f t="shared" si="14"/>
        <v>0</v>
      </c>
    </row>
    <row r="953" spans="1:14" ht="12.75">
      <c r="A953" s="63">
        <v>951</v>
      </c>
      <c r="B953" s="64" t="s">
        <v>1458</v>
      </c>
      <c r="C953" s="64" t="s">
        <v>449</v>
      </c>
      <c r="D953" s="64">
        <v>3</v>
      </c>
      <c r="E953" s="64">
        <v>24</v>
      </c>
      <c r="F953" s="64">
        <v>0</v>
      </c>
      <c r="G953" s="64" t="s">
        <v>423</v>
      </c>
      <c r="H953" s="64">
        <v>104</v>
      </c>
      <c r="I953" s="64">
        <v>53</v>
      </c>
      <c r="J953" s="64">
        <v>0</v>
      </c>
      <c r="K953" s="64" t="s">
        <v>347</v>
      </c>
      <c r="L953" s="64">
        <v>7</v>
      </c>
      <c r="M953" s="64">
        <v>10</v>
      </c>
      <c r="N953" s="62" t="str">
        <f t="shared" si="14"/>
        <v>KAYUAGUNG</v>
      </c>
    </row>
    <row r="954" spans="1:14" ht="12.75">
      <c r="A954" s="63">
        <v>952</v>
      </c>
      <c r="B954" s="65" t="s">
        <v>1459</v>
      </c>
      <c r="C954" s="65" t="s">
        <v>478</v>
      </c>
      <c r="D954" s="64">
        <v>40</v>
      </c>
      <c r="E954" s="64">
        <v>44</v>
      </c>
      <c r="F954" s="64">
        <v>0</v>
      </c>
      <c r="G954" s="64" t="s">
        <v>389</v>
      </c>
      <c r="H954" s="64">
        <v>98</v>
      </c>
      <c r="I954" s="64">
        <v>60</v>
      </c>
      <c r="J954" s="64">
        <v>0</v>
      </c>
      <c r="K954" s="64" t="s">
        <v>395</v>
      </c>
      <c r="L954" s="64">
        <v>-6</v>
      </c>
      <c r="M954" s="64">
        <v>1</v>
      </c>
      <c r="N954" s="62">
        <f t="shared" si="14"/>
        <v>0</v>
      </c>
    </row>
    <row r="955" spans="1:14" ht="12.75">
      <c r="A955" s="63">
        <v>953</v>
      </c>
      <c r="B955" s="64" t="s">
        <v>1460</v>
      </c>
      <c r="C955" s="64" t="s">
        <v>449</v>
      </c>
      <c r="D955" s="64">
        <v>6</v>
      </c>
      <c r="E955" s="64">
        <v>14</v>
      </c>
      <c r="F955" s="64">
        <v>0</v>
      </c>
      <c r="G955" s="64" t="s">
        <v>423</v>
      </c>
      <c r="H955" s="64">
        <v>106</v>
      </c>
      <c r="I955" s="64">
        <v>48</v>
      </c>
      <c r="J955" s="64">
        <v>0</v>
      </c>
      <c r="K955" s="64" t="s">
        <v>347</v>
      </c>
      <c r="L955" s="64">
        <v>7</v>
      </c>
      <c r="M955" s="64">
        <v>10</v>
      </c>
      <c r="N955" s="62" t="str">
        <f t="shared" si="14"/>
        <v>KEBAYORAN</v>
      </c>
    </row>
    <row r="956" spans="1:14" ht="12.75">
      <c r="A956" s="63">
        <v>954</v>
      </c>
      <c r="B956" s="64" t="s">
        <v>1461</v>
      </c>
      <c r="C956" s="64" t="s">
        <v>449</v>
      </c>
      <c r="D956" s="64">
        <v>7</v>
      </c>
      <c r="E956" s="64">
        <v>42</v>
      </c>
      <c r="F956" s="64">
        <v>0</v>
      </c>
      <c r="G956" s="64" t="s">
        <v>423</v>
      </c>
      <c r="H956" s="64">
        <v>109</v>
      </c>
      <c r="I956" s="64">
        <v>39</v>
      </c>
      <c r="J956" s="64">
        <v>0</v>
      </c>
      <c r="K956" s="64" t="s">
        <v>347</v>
      </c>
      <c r="L956" s="64">
        <v>7</v>
      </c>
      <c r="M956" s="64">
        <v>10</v>
      </c>
      <c r="N956" s="62" t="str">
        <f t="shared" si="14"/>
        <v>KEBUMEN</v>
      </c>
    </row>
    <row r="957" spans="1:14" ht="12.75">
      <c r="A957" s="63">
        <v>955</v>
      </c>
      <c r="B957" s="64" t="s">
        <v>1462</v>
      </c>
      <c r="C957" s="64" t="s">
        <v>449</v>
      </c>
      <c r="D957" s="64">
        <v>7</v>
      </c>
      <c r="E957" s="64">
        <v>49</v>
      </c>
      <c r="F957" s="64">
        <v>0</v>
      </c>
      <c r="G957" s="64" t="s">
        <v>423</v>
      </c>
      <c r="H957" s="64">
        <v>112</v>
      </c>
      <c r="I957" s="64">
        <v>0</v>
      </c>
      <c r="J957" s="64">
        <v>0</v>
      </c>
      <c r="K957" s="64" t="s">
        <v>347</v>
      </c>
      <c r="L957" s="64">
        <v>7</v>
      </c>
      <c r="M957" s="64">
        <v>10</v>
      </c>
      <c r="N957" s="62" t="str">
        <f t="shared" si="14"/>
        <v>KEDIRI</v>
      </c>
    </row>
    <row r="958" spans="1:14" ht="12.75">
      <c r="A958" s="63">
        <v>956</v>
      </c>
      <c r="B958" s="65" t="s">
        <v>1463</v>
      </c>
      <c r="C958" s="65" t="s">
        <v>675</v>
      </c>
      <c r="D958" s="64">
        <v>42</v>
      </c>
      <c r="E958" s="64">
        <v>54</v>
      </c>
      <c r="F958" s="64">
        <v>0</v>
      </c>
      <c r="G958" s="64" t="s">
        <v>389</v>
      </c>
      <c r="H958" s="64">
        <v>72</v>
      </c>
      <c r="I958" s="64">
        <v>16</v>
      </c>
      <c r="J958" s="64">
        <v>0</v>
      </c>
      <c r="K958" s="64" t="s">
        <v>395</v>
      </c>
      <c r="L958" s="64">
        <v>-5</v>
      </c>
      <c r="M958" s="64">
        <v>1</v>
      </c>
      <c r="N958" s="62">
        <f t="shared" si="14"/>
        <v>0</v>
      </c>
    </row>
    <row r="959" spans="1:14" ht="12.75">
      <c r="A959" s="63">
        <v>957</v>
      </c>
      <c r="B959" s="64" t="s">
        <v>1464</v>
      </c>
      <c r="C959" s="64" t="s">
        <v>1243</v>
      </c>
      <c r="D959" s="64">
        <v>26</v>
      </c>
      <c r="E959" s="64">
        <v>32</v>
      </c>
      <c r="F959" s="64">
        <v>0</v>
      </c>
      <c r="G959" s="64" t="s">
        <v>423</v>
      </c>
      <c r="H959" s="64">
        <v>18</v>
      </c>
      <c r="I959" s="64">
        <v>6</v>
      </c>
      <c r="J959" s="64">
        <v>0</v>
      </c>
      <c r="K959" s="64" t="s">
        <v>347</v>
      </c>
      <c r="L959" s="64">
        <v>2</v>
      </c>
      <c r="M959" s="64">
        <v>1</v>
      </c>
      <c r="N959" s="62">
        <f t="shared" si="14"/>
        <v>0</v>
      </c>
    </row>
    <row r="960" spans="1:14" ht="12.75">
      <c r="A960" s="63">
        <v>958</v>
      </c>
      <c r="B960" s="64" t="s">
        <v>1465</v>
      </c>
      <c r="C960" s="64" t="s">
        <v>466</v>
      </c>
      <c r="D960" s="64">
        <v>38</v>
      </c>
      <c r="E960" s="64">
        <v>7</v>
      </c>
      <c r="F960" s="64">
        <v>0</v>
      </c>
      <c r="G960" s="64" t="s">
        <v>389</v>
      </c>
      <c r="H960" s="64">
        <v>20</v>
      </c>
      <c r="I960" s="64">
        <v>30</v>
      </c>
      <c r="J960" s="64">
        <v>0</v>
      </c>
      <c r="K960" s="64" t="s">
        <v>347</v>
      </c>
      <c r="L960" s="64">
        <v>2</v>
      </c>
      <c r="M960" s="64">
        <v>1</v>
      </c>
      <c r="N960" s="62">
        <f t="shared" si="14"/>
        <v>0</v>
      </c>
    </row>
    <row r="961" spans="1:14" ht="12.75">
      <c r="A961" s="63">
        <v>959</v>
      </c>
      <c r="B961" s="64" t="s">
        <v>1466</v>
      </c>
      <c r="C961" s="64" t="s">
        <v>449</v>
      </c>
      <c r="D961" s="64">
        <v>9</v>
      </c>
      <c r="E961" s="64">
        <v>25</v>
      </c>
      <c r="F961" s="64">
        <v>0</v>
      </c>
      <c r="G961" s="64" t="s">
        <v>423</v>
      </c>
      <c r="H961" s="64">
        <v>124</v>
      </c>
      <c r="I961" s="64">
        <v>30</v>
      </c>
      <c r="J961" s="64">
        <v>0</v>
      </c>
      <c r="K961" s="64" t="s">
        <v>347</v>
      </c>
      <c r="L961" s="64">
        <v>8</v>
      </c>
      <c r="M961" s="64">
        <v>10</v>
      </c>
      <c r="N961" s="62" t="str">
        <f t="shared" si="14"/>
        <v>KEFAMENANU</v>
      </c>
    </row>
    <row r="962" spans="1:14" ht="12.75">
      <c r="A962" s="63">
        <v>960</v>
      </c>
      <c r="B962" s="64" t="s">
        <v>1467</v>
      </c>
      <c r="C962" s="64" t="s">
        <v>1468</v>
      </c>
      <c r="D962" s="64">
        <v>63</v>
      </c>
      <c r="E962" s="64">
        <v>59</v>
      </c>
      <c r="F962" s="64">
        <v>0</v>
      </c>
      <c r="G962" s="64" t="s">
        <v>389</v>
      </c>
      <c r="H962" s="64">
        <v>22</v>
      </c>
      <c r="I962" s="64">
        <v>36</v>
      </c>
      <c r="J962" s="64">
        <v>0</v>
      </c>
      <c r="K962" s="64" t="s">
        <v>395</v>
      </c>
      <c r="L962" s="64">
        <v>0</v>
      </c>
      <c r="M962" s="64">
        <v>1</v>
      </c>
      <c r="N962" s="62">
        <f t="shared" si="14"/>
        <v>0</v>
      </c>
    </row>
    <row r="963" spans="1:14" ht="12.75">
      <c r="A963" s="63">
        <v>961</v>
      </c>
      <c r="B963" s="64" t="s">
        <v>1469</v>
      </c>
      <c r="C963" s="64" t="s">
        <v>394</v>
      </c>
      <c r="D963" s="64">
        <v>49</v>
      </c>
      <c r="E963" s="64">
        <v>58</v>
      </c>
      <c r="F963" s="64">
        <v>0</v>
      </c>
      <c r="G963" s="64" t="s">
        <v>389</v>
      </c>
      <c r="H963" s="64">
        <v>119</v>
      </c>
      <c r="I963" s="64">
        <v>23</v>
      </c>
      <c r="J963" s="64">
        <v>0</v>
      </c>
      <c r="K963" s="64" t="s">
        <v>395</v>
      </c>
      <c r="L963" s="64">
        <v>-8</v>
      </c>
      <c r="M963" s="64">
        <v>1</v>
      </c>
      <c r="N963" s="62">
        <f aca="true" t="shared" si="15" ref="N963:N1026">+IF(C963=$N$1,B963,)</f>
        <v>0</v>
      </c>
    </row>
    <row r="964" spans="1:14" ht="12.75">
      <c r="A964" s="63">
        <v>962</v>
      </c>
      <c r="B964" s="65" t="s">
        <v>1470</v>
      </c>
      <c r="C964" s="65" t="s">
        <v>1299</v>
      </c>
      <c r="D964" s="64">
        <v>65</v>
      </c>
      <c r="E964" s="64">
        <v>47</v>
      </c>
      <c r="F964" s="64">
        <v>0</v>
      </c>
      <c r="G964" s="64" t="s">
        <v>389</v>
      </c>
      <c r="H964" s="64">
        <v>24</v>
      </c>
      <c r="I964" s="64">
        <v>35</v>
      </c>
      <c r="J964" s="64">
        <v>0</v>
      </c>
      <c r="K964" s="64" t="s">
        <v>347</v>
      </c>
      <c r="L964" s="64">
        <v>2</v>
      </c>
      <c r="M964" s="64">
        <v>1</v>
      </c>
      <c r="N964" s="62">
        <f t="shared" si="15"/>
        <v>0</v>
      </c>
    </row>
    <row r="965" spans="1:14" ht="12.75">
      <c r="A965" s="63">
        <v>963</v>
      </c>
      <c r="B965" s="64" t="s">
        <v>1471</v>
      </c>
      <c r="C965" s="64" t="s">
        <v>787</v>
      </c>
      <c r="D965" s="64">
        <v>41</v>
      </c>
      <c r="E965" s="64">
        <v>50</v>
      </c>
      <c r="F965" s="64">
        <v>0</v>
      </c>
      <c r="G965" s="64" t="s">
        <v>389</v>
      </c>
      <c r="H965" s="64">
        <v>110</v>
      </c>
      <c r="I965" s="64">
        <v>34</v>
      </c>
      <c r="J965" s="64">
        <v>0</v>
      </c>
      <c r="K965" s="64" t="s">
        <v>395</v>
      </c>
      <c r="L965" s="64">
        <v>-7</v>
      </c>
      <c r="M965" s="64">
        <v>1</v>
      </c>
      <c r="N965" s="62">
        <f t="shared" si="15"/>
        <v>0</v>
      </c>
    </row>
    <row r="966" spans="1:14" ht="12.75">
      <c r="A966" s="63">
        <v>964</v>
      </c>
      <c r="B966" s="65" t="s">
        <v>1472</v>
      </c>
      <c r="C966" s="65" t="s">
        <v>416</v>
      </c>
      <c r="D966" s="64">
        <v>60</v>
      </c>
      <c r="E966" s="64">
        <v>34</v>
      </c>
      <c r="F966" s="64">
        <v>0</v>
      </c>
      <c r="G966" s="64" t="s">
        <v>389</v>
      </c>
      <c r="H966" s="64">
        <v>151</v>
      </c>
      <c r="I966" s="64">
        <v>15</v>
      </c>
      <c r="J966" s="64">
        <v>0</v>
      </c>
      <c r="K966" s="64" t="s">
        <v>395</v>
      </c>
      <c r="L966" s="64">
        <v>-9</v>
      </c>
      <c r="M966" s="64">
        <v>1</v>
      </c>
      <c r="N966" s="62">
        <f t="shared" si="15"/>
        <v>0</v>
      </c>
    </row>
    <row r="967" spans="1:14" ht="12.75">
      <c r="A967" s="63">
        <v>965</v>
      </c>
      <c r="B967" s="64" t="s">
        <v>1473</v>
      </c>
      <c r="C967" s="64" t="s">
        <v>449</v>
      </c>
      <c r="D967" s="64">
        <v>6</v>
      </c>
      <c r="E967" s="64">
        <v>57</v>
      </c>
      <c r="F967" s="64">
        <v>0</v>
      </c>
      <c r="G967" s="64" t="s">
        <v>423</v>
      </c>
      <c r="H967" s="64">
        <v>110</v>
      </c>
      <c r="I967" s="64">
        <v>11</v>
      </c>
      <c r="J967" s="64">
        <v>0</v>
      </c>
      <c r="K967" s="64" t="s">
        <v>347</v>
      </c>
      <c r="L967" s="64">
        <v>7</v>
      </c>
      <c r="M967" s="64">
        <v>10</v>
      </c>
      <c r="N967" s="62" t="str">
        <f t="shared" si="15"/>
        <v>KENDAL</v>
      </c>
    </row>
    <row r="968" spans="1:14" ht="12.75">
      <c r="A968" s="63">
        <v>966</v>
      </c>
      <c r="B968" s="64" t="s">
        <v>1474</v>
      </c>
      <c r="C968" s="64" t="s">
        <v>449</v>
      </c>
      <c r="D968" s="64">
        <v>3</v>
      </c>
      <c r="E968" s="64">
        <v>57</v>
      </c>
      <c r="F968" s="64">
        <v>0</v>
      </c>
      <c r="G968" s="64" t="s">
        <v>423</v>
      </c>
      <c r="H968" s="64">
        <v>122</v>
      </c>
      <c r="I968" s="64">
        <v>35</v>
      </c>
      <c r="J968" s="64">
        <v>0</v>
      </c>
      <c r="K968" s="64" t="s">
        <v>347</v>
      </c>
      <c r="L968" s="64">
        <v>8</v>
      </c>
      <c r="M968" s="64">
        <v>10</v>
      </c>
      <c r="N968" s="62" t="str">
        <f t="shared" si="15"/>
        <v>KENDARI</v>
      </c>
    </row>
    <row r="969" spans="1:14" ht="12.75">
      <c r="A969" s="63">
        <v>967</v>
      </c>
      <c r="B969" s="65" t="s">
        <v>1475</v>
      </c>
      <c r="C969" s="65" t="s">
        <v>427</v>
      </c>
      <c r="D969" s="64">
        <v>34</v>
      </c>
      <c r="E969" s="64">
        <v>20</v>
      </c>
      <c r="F969" s="64">
        <v>0</v>
      </c>
      <c r="G969" s="64" t="s">
        <v>389</v>
      </c>
      <c r="H969" s="64">
        <v>6</v>
      </c>
      <c r="I969" s="64">
        <v>34</v>
      </c>
      <c r="J969" s="64">
        <v>0</v>
      </c>
      <c r="K969" s="64" t="s">
        <v>395</v>
      </c>
      <c r="L969" s="64">
        <v>0</v>
      </c>
      <c r="M969" s="64">
        <v>1</v>
      </c>
      <c r="N969" s="62">
        <f t="shared" si="15"/>
        <v>0</v>
      </c>
    </row>
    <row r="970" spans="1:14" ht="12.75">
      <c r="A970" s="63">
        <v>968</v>
      </c>
      <c r="B970" s="65" t="s">
        <v>1476</v>
      </c>
      <c r="C970" s="65" t="s">
        <v>394</v>
      </c>
      <c r="D970" s="64">
        <v>49</v>
      </c>
      <c r="E970" s="64">
        <v>47</v>
      </c>
      <c r="F970" s="64">
        <v>0</v>
      </c>
      <c r="G970" s="64" t="s">
        <v>389</v>
      </c>
      <c r="H970" s="64">
        <v>94</v>
      </c>
      <c r="I970" s="64">
        <v>22</v>
      </c>
      <c r="J970" s="64">
        <v>0</v>
      </c>
      <c r="K970" s="64" t="s">
        <v>395</v>
      </c>
      <c r="L970" s="64">
        <v>-6</v>
      </c>
      <c r="M970" s="64">
        <v>1</v>
      </c>
      <c r="N970" s="62">
        <f t="shared" si="15"/>
        <v>0</v>
      </c>
    </row>
    <row r="971" spans="1:14" ht="12.75">
      <c r="A971" s="63">
        <v>969</v>
      </c>
      <c r="B971" s="64" t="s">
        <v>1477</v>
      </c>
      <c r="C971" s="64" t="s">
        <v>523</v>
      </c>
      <c r="D971" s="64">
        <v>42</v>
      </c>
      <c r="E971" s="64">
        <v>36</v>
      </c>
      <c r="F971" s="64">
        <v>0</v>
      </c>
      <c r="G971" s="64" t="s">
        <v>389</v>
      </c>
      <c r="H971" s="64">
        <v>87</v>
      </c>
      <c r="I971" s="64">
        <v>55</v>
      </c>
      <c r="J971" s="64">
        <v>0</v>
      </c>
      <c r="K971" s="64" t="s">
        <v>395</v>
      </c>
      <c r="L971" s="64">
        <v>-6</v>
      </c>
      <c r="M971" s="64">
        <v>1</v>
      </c>
      <c r="N971" s="62">
        <f t="shared" si="15"/>
        <v>0</v>
      </c>
    </row>
    <row r="972" spans="1:14" ht="12.75">
      <c r="A972" s="63">
        <v>970</v>
      </c>
      <c r="B972" s="64" t="s">
        <v>1478</v>
      </c>
      <c r="C972" s="64" t="s">
        <v>392</v>
      </c>
      <c r="D972" s="64">
        <v>30</v>
      </c>
      <c r="E972" s="64">
        <v>16</v>
      </c>
      <c r="F972" s="64">
        <v>0</v>
      </c>
      <c r="G972" s="64" t="s">
        <v>389</v>
      </c>
      <c r="H972" s="64">
        <v>56</v>
      </c>
      <c r="I972" s="64">
        <v>57</v>
      </c>
      <c r="J972" s="64">
        <v>0</v>
      </c>
      <c r="K972" s="64" t="s">
        <v>347</v>
      </c>
      <c r="L972" s="64">
        <v>3</v>
      </c>
      <c r="M972" s="64">
        <v>1</v>
      </c>
      <c r="N972" s="62">
        <f t="shared" si="15"/>
        <v>0</v>
      </c>
    </row>
    <row r="973" spans="1:14" ht="12.75">
      <c r="A973" s="63">
        <v>971</v>
      </c>
      <c r="B973" s="64" t="s">
        <v>1479</v>
      </c>
      <c r="C973" s="64" t="s">
        <v>449</v>
      </c>
      <c r="D973" s="64">
        <v>1</v>
      </c>
      <c r="E973" s="64">
        <v>51</v>
      </c>
      <c r="F973" s="64">
        <v>0</v>
      </c>
      <c r="G973" s="64" t="s">
        <v>423</v>
      </c>
      <c r="H973" s="64">
        <v>109</v>
      </c>
      <c r="I973" s="64">
        <v>58</v>
      </c>
      <c r="J973" s="64">
        <v>0</v>
      </c>
      <c r="K973" s="64" t="s">
        <v>347</v>
      </c>
      <c r="L973" s="64">
        <v>8</v>
      </c>
      <c r="M973" s="64">
        <v>10</v>
      </c>
      <c r="N973" s="62" t="str">
        <f t="shared" si="15"/>
        <v>KETAPANG KALIMANTAN</v>
      </c>
    </row>
    <row r="974" spans="1:14" ht="12.75">
      <c r="A974" s="63">
        <v>972</v>
      </c>
      <c r="B974" s="64" t="s">
        <v>1480</v>
      </c>
      <c r="C974" s="64" t="s">
        <v>449</v>
      </c>
      <c r="D974" s="64">
        <v>6</v>
      </c>
      <c r="E974" s="64">
        <v>53</v>
      </c>
      <c r="F974" s="64">
        <v>0</v>
      </c>
      <c r="G974" s="64" t="s">
        <v>423</v>
      </c>
      <c r="H974" s="64">
        <v>113</v>
      </c>
      <c r="I974" s="64">
        <v>17</v>
      </c>
      <c r="J974" s="64">
        <v>0</v>
      </c>
      <c r="K974" s="64" t="s">
        <v>347</v>
      </c>
      <c r="L974" s="64">
        <v>7</v>
      </c>
      <c r="M974" s="64">
        <v>10</v>
      </c>
      <c r="N974" s="62" t="str">
        <f t="shared" si="15"/>
        <v>KETAPANG MADURA</v>
      </c>
    </row>
    <row r="975" spans="1:14" ht="12.75">
      <c r="A975" s="63">
        <v>973</v>
      </c>
      <c r="B975" s="64" t="s">
        <v>1481</v>
      </c>
      <c r="C975" s="64" t="s">
        <v>416</v>
      </c>
      <c r="D975" s="64">
        <v>55</v>
      </c>
      <c r="E975" s="64">
        <v>21</v>
      </c>
      <c r="F975" s="64">
        <v>0</v>
      </c>
      <c r="G975" s="64" t="s">
        <v>389</v>
      </c>
      <c r="H975" s="64">
        <v>131</v>
      </c>
      <c r="I975" s="64">
        <v>40</v>
      </c>
      <c r="J975" s="64">
        <v>0</v>
      </c>
      <c r="K975" s="64" t="s">
        <v>395</v>
      </c>
      <c r="L975" s="64">
        <v>-9</v>
      </c>
      <c r="M975" s="64">
        <v>1</v>
      </c>
      <c r="N975" s="62">
        <f t="shared" si="15"/>
        <v>0</v>
      </c>
    </row>
    <row r="976" spans="1:14" ht="12.75">
      <c r="A976" s="63">
        <v>974</v>
      </c>
      <c r="B976" s="64" t="s">
        <v>1482</v>
      </c>
      <c r="C976" s="64" t="s">
        <v>719</v>
      </c>
      <c r="D976" s="64">
        <v>24</v>
      </c>
      <c r="E976" s="64">
        <v>33</v>
      </c>
      <c r="F976" s="64">
        <v>0</v>
      </c>
      <c r="G976" s="64" t="s">
        <v>389</v>
      </c>
      <c r="H976" s="64">
        <v>81</v>
      </c>
      <c r="I976" s="64">
        <v>46</v>
      </c>
      <c r="J976" s="64">
        <v>0</v>
      </c>
      <c r="K976" s="64" t="s">
        <v>395</v>
      </c>
      <c r="L976" s="64">
        <v>-5</v>
      </c>
      <c r="M976" s="64">
        <v>1</v>
      </c>
      <c r="N976" s="62">
        <f t="shared" si="15"/>
        <v>0</v>
      </c>
    </row>
    <row r="977" spans="1:14" ht="12.75">
      <c r="A977" s="63">
        <v>975</v>
      </c>
      <c r="B977" s="64" t="s">
        <v>1483</v>
      </c>
      <c r="C977" s="64" t="s">
        <v>399</v>
      </c>
      <c r="D977" s="64">
        <v>20</v>
      </c>
      <c r="E977" s="64">
        <v>28</v>
      </c>
      <c r="F977" s="64">
        <v>0</v>
      </c>
      <c r="G977" s="64" t="s">
        <v>389</v>
      </c>
      <c r="H977" s="64">
        <v>44</v>
      </c>
      <c r="I977" s="64">
        <v>48</v>
      </c>
      <c r="J977" s="64">
        <v>0</v>
      </c>
      <c r="K977" s="64" t="s">
        <v>347</v>
      </c>
      <c r="L977" s="64">
        <v>3</v>
      </c>
      <c r="M977" s="64">
        <v>1</v>
      </c>
      <c r="N977" s="62">
        <f t="shared" si="15"/>
        <v>0</v>
      </c>
    </row>
    <row r="978" spans="1:14" ht="12.75">
      <c r="A978" s="63">
        <v>976</v>
      </c>
      <c r="B978" s="64" t="s">
        <v>1484</v>
      </c>
      <c r="C978" s="64" t="s">
        <v>399</v>
      </c>
      <c r="D978" s="64">
        <v>18</v>
      </c>
      <c r="E978" s="64">
        <v>18</v>
      </c>
      <c r="F978" s="64">
        <v>0</v>
      </c>
      <c r="G978" s="64" t="s">
        <v>389</v>
      </c>
      <c r="H978" s="64">
        <v>42</v>
      </c>
      <c r="I978" s="64">
        <v>44</v>
      </c>
      <c r="J978" s="64">
        <v>0</v>
      </c>
      <c r="K978" s="64" t="s">
        <v>347</v>
      </c>
      <c r="L978" s="64">
        <v>3</v>
      </c>
      <c r="M978" s="64">
        <v>1</v>
      </c>
      <c r="N978" s="62">
        <f t="shared" si="15"/>
        <v>0</v>
      </c>
    </row>
    <row r="979" spans="1:14" ht="12.75">
      <c r="A979" s="63">
        <v>977</v>
      </c>
      <c r="B979" s="64" t="s">
        <v>1485</v>
      </c>
      <c r="C979" s="64" t="s">
        <v>1061</v>
      </c>
      <c r="D979" s="64">
        <v>15</v>
      </c>
      <c r="E979" s="64">
        <v>36</v>
      </c>
      <c r="F979" s="64">
        <v>0</v>
      </c>
      <c r="G979" s="64" t="s">
        <v>389</v>
      </c>
      <c r="H979" s="64">
        <v>32</v>
      </c>
      <c r="I979" s="64">
        <v>33</v>
      </c>
      <c r="J979" s="64">
        <v>0</v>
      </c>
      <c r="K979" s="64" t="s">
        <v>347</v>
      </c>
      <c r="L979" s="64">
        <v>2</v>
      </c>
      <c r="M979" s="64">
        <v>1</v>
      </c>
      <c r="N979" s="62">
        <f t="shared" si="15"/>
        <v>0</v>
      </c>
    </row>
    <row r="980" spans="1:14" ht="12.75">
      <c r="A980" s="63">
        <v>978</v>
      </c>
      <c r="B980" s="64" t="s">
        <v>1486</v>
      </c>
      <c r="C980" s="64" t="s">
        <v>399</v>
      </c>
      <c r="D980" s="64">
        <v>26</v>
      </c>
      <c r="E980" s="64">
        <v>17</v>
      </c>
      <c r="F980" s="64">
        <v>0</v>
      </c>
      <c r="G980" s="64" t="s">
        <v>389</v>
      </c>
      <c r="H980" s="64">
        <v>50</v>
      </c>
      <c r="I980" s="64">
        <v>12</v>
      </c>
      <c r="J980" s="64">
        <v>0</v>
      </c>
      <c r="K980" s="64" t="s">
        <v>347</v>
      </c>
      <c r="L980" s="64">
        <v>3</v>
      </c>
      <c r="M980" s="64">
        <v>1</v>
      </c>
      <c r="N980" s="62">
        <f t="shared" si="15"/>
        <v>0</v>
      </c>
    </row>
    <row r="981" spans="1:14" ht="12.75">
      <c r="A981" s="63">
        <v>979</v>
      </c>
      <c r="B981" s="64" t="s">
        <v>1487</v>
      </c>
      <c r="C981" s="64" t="s">
        <v>574</v>
      </c>
      <c r="D981" s="64">
        <v>50</v>
      </c>
      <c r="E981" s="64">
        <v>25</v>
      </c>
      <c r="F981" s="64">
        <v>0</v>
      </c>
      <c r="G981" s="64" t="s">
        <v>389</v>
      </c>
      <c r="H981" s="64">
        <v>30</v>
      </c>
      <c r="I981" s="64">
        <v>30</v>
      </c>
      <c r="J981" s="64">
        <v>0</v>
      </c>
      <c r="K981" s="64" t="s">
        <v>347</v>
      </c>
      <c r="L981" s="64">
        <v>2</v>
      </c>
      <c r="M981" s="64">
        <v>1</v>
      </c>
      <c r="N981" s="62">
        <f t="shared" si="15"/>
        <v>0</v>
      </c>
    </row>
    <row r="982" spans="1:14" ht="12.75">
      <c r="A982" s="63">
        <v>980</v>
      </c>
      <c r="B982" s="64" t="s">
        <v>1488</v>
      </c>
      <c r="C982" s="64" t="s">
        <v>1489</v>
      </c>
      <c r="D982" s="64">
        <v>1</v>
      </c>
      <c r="E982" s="64">
        <v>58</v>
      </c>
      <c r="F982" s="64">
        <v>0</v>
      </c>
      <c r="G982" s="64" t="s">
        <v>423</v>
      </c>
      <c r="H982" s="64">
        <v>30</v>
      </c>
      <c r="I982" s="64">
        <v>8</v>
      </c>
      <c r="J982" s="64">
        <v>0</v>
      </c>
      <c r="K982" s="64" t="s">
        <v>347</v>
      </c>
      <c r="L982" s="64">
        <v>2</v>
      </c>
      <c r="M982" s="64">
        <v>1</v>
      </c>
      <c r="N982" s="62">
        <f t="shared" si="15"/>
        <v>0</v>
      </c>
    </row>
    <row r="983" spans="1:14" ht="12.75">
      <c r="A983" s="63">
        <v>981</v>
      </c>
      <c r="B983" s="64" t="s">
        <v>1490</v>
      </c>
      <c r="C983" s="64" t="s">
        <v>979</v>
      </c>
      <c r="D983" s="64">
        <v>3</v>
      </c>
      <c r="E983" s="64">
        <v>26</v>
      </c>
      <c r="F983" s="64">
        <v>0</v>
      </c>
      <c r="G983" s="64" t="s">
        <v>423</v>
      </c>
      <c r="H983" s="64">
        <v>37</v>
      </c>
      <c r="I983" s="64">
        <v>4</v>
      </c>
      <c r="J983" s="64">
        <v>0</v>
      </c>
      <c r="K983" s="64" t="s">
        <v>347</v>
      </c>
      <c r="L983" s="64">
        <v>3</v>
      </c>
      <c r="M983" s="64">
        <v>1</v>
      </c>
      <c r="N983" s="62">
        <f t="shared" si="15"/>
        <v>0</v>
      </c>
    </row>
    <row r="984" spans="1:14" ht="12.75">
      <c r="A984" s="63">
        <v>982</v>
      </c>
      <c r="B984" s="64" t="s">
        <v>1491</v>
      </c>
      <c r="C984" s="64" t="s">
        <v>403</v>
      </c>
      <c r="D984" s="64">
        <v>31</v>
      </c>
      <c r="E984" s="64">
        <v>5</v>
      </c>
      <c r="F984" s="64">
        <v>0</v>
      </c>
      <c r="G984" s="64" t="s">
        <v>389</v>
      </c>
      <c r="H984" s="64">
        <v>97</v>
      </c>
      <c r="I984" s="64">
        <v>41</v>
      </c>
      <c r="J984" s="64">
        <v>0</v>
      </c>
      <c r="K984" s="64" t="s">
        <v>395</v>
      </c>
      <c r="L984" s="64">
        <v>-6</v>
      </c>
      <c r="M984" s="64">
        <v>1</v>
      </c>
      <c r="N984" s="62">
        <f t="shared" si="15"/>
        <v>0</v>
      </c>
    </row>
    <row r="985" spans="1:14" ht="12.75">
      <c r="A985" s="63">
        <v>983</v>
      </c>
      <c r="B985" s="64" t="s">
        <v>1492</v>
      </c>
      <c r="C985" s="64" t="s">
        <v>710</v>
      </c>
      <c r="D985" s="64">
        <v>28</v>
      </c>
      <c r="E985" s="64">
        <v>48</v>
      </c>
      <c r="F985" s="64">
        <v>0</v>
      </c>
      <c r="G985" s="64" t="s">
        <v>423</v>
      </c>
      <c r="H985" s="64">
        <v>24</v>
      </c>
      <c r="I985" s="64">
        <v>46</v>
      </c>
      <c r="J985" s="64">
        <v>0</v>
      </c>
      <c r="K985" s="64" t="s">
        <v>347</v>
      </c>
      <c r="L985" s="64">
        <v>2</v>
      </c>
      <c r="M985" s="64">
        <v>1</v>
      </c>
      <c r="N985" s="62">
        <f t="shared" si="15"/>
        <v>0</v>
      </c>
    </row>
    <row r="986" spans="1:14" ht="12.75">
      <c r="A986" s="63">
        <v>984</v>
      </c>
      <c r="B986" s="65" t="s">
        <v>1493</v>
      </c>
      <c r="C986" s="65" t="s">
        <v>1182</v>
      </c>
      <c r="D986" s="64">
        <v>2</v>
      </c>
      <c r="E986" s="64">
        <v>55</v>
      </c>
      <c r="F986" s="64">
        <v>0</v>
      </c>
      <c r="G986" s="64" t="s">
        <v>423</v>
      </c>
      <c r="H986" s="64">
        <v>25</v>
      </c>
      <c r="I986" s="64">
        <v>55</v>
      </c>
      <c r="J986" s="64">
        <v>0</v>
      </c>
      <c r="K986" s="64" t="s">
        <v>347</v>
      </c>
      <c r="L986" s="64">
        <v>1</v>
      </c>
      <c r="M986" s="64">
        <v>1</v>
      </c>
      <c r="N986" s="62">
        <f t="shared" si="15"/>
        <v>0</v>
      </c>
    </row>
    <row r="987" spans="1:14" ht="12.75">
      <c r="A987" s="63">
        <v>985</v>
      </c>
      <c r="B987" s="64" t="s">
        <v>1494</v>
      </c>
      <c r="C987" s="64" t="s">
        <v>416</v>
      </c>
      <c r="D987" s="64">
        <v>58</v>
      </c>
      <c r="E987" s="64">
        <v>41</v>
      </c>
      <c r="F987" s="64">
        <v>0</v>
      </c>
      <c r="G987" s="64" t="s">
        <v>389</v>
      </c>
      <c r="H987" s="64">
        <v>156</v>
      </c>
      <c r="I987" s="64">
        <v>39</v>
      </c>
      <c r="J987" s="64">
        <v>0</v>
      </c>
      <c r="K987" s="64" t="s">
        <v>395</v>
      </c>
      <c r="L987" s="64">
        <v>-9</v>
      </c>
      <c r="M987" s="64">
        <v>1</v>
      </c>
      <c r="N987" s="62">
        <f t="shared" si="15"/>
        <v>0</v>
      </c>
    </row>
    <row r="988" spans="1:14" ht="12.75">
      <c r="A988" s="63">
        <v>986</v>
      </c>
      <c r="B988" s="64" t="s">
        <v>1495</v>
      </c>
      <c r="C988" s="64" t="s">
        <v>844</v>
      </c>
      <c r="D988" s="64">
        <v>35</v>
      </c>
      <c r="E988" s="64">
        <v>15</v>
      </c>
      <c r="F988" s="64">
        <v>0</v>
      </c>
      <c r="G988" s="64" t="s">
        <v>389</v>
      </c>
      <c r="H988" s="64">
        <v>113</v>
      </c>
      <c r="I988" s="64">
        <v>56</v>
      </c>
      <c r="J988" s="64">
        <v>0</v>
      </c>
      <c r="K988" s="64" t="s">
        <v>395</v>
      </c>
      <c r="L988" s="64">
        <v>-7</v>
      </c>
      <c r="M988" s="64">
        <v>1</v>
      </c>
      <c r="N988" s="62">
        <f t="shared" si="15"/>
        <v>0</v>
      </c>
    </row>
    <row r="989" spans="1:14" ht="12.75">
      <c r="A989" s="63">
        <v>987</v>
      </c>
      <c r="B989" s="65" t="s">
        <v>1496</v>
      </c>
      <c r="C989" s="65" t="s">
        <v>394</v>
      </c>
      <c r="D989" s="64">
        <v>44</v>
      </c>
      <c r="E989" s="64">
        <v>13</v>
      </c>
      <c r="F989" s="64">
        <v>0</v>
      </c>
      <c r="G989" s="64" t="s">
        <v>389</v>
      </c>
      <c r="H989" s="64">
        <v>76</v>
      </c>
      <c r="I989" s="64">
        <v>36</v>
      </c>
      <c r="J989" s="64">
        <v>0</v>
      </c>
      <c r="K989" s="64" t="s">
        <v>395</v>
      </c>
      <c r="L989" s="64">
        <v>-5</v>
      </c>
      <c r="M989" s="64">
        <v>1</v>
      </c>
      <c r="N989" s="62">
        <f t="shared" si="15"/>
        <v>0</v>
      </c>
    </row>
    <row r="990" spans="1:14" ht="12.75">
      <c r="A990" s="63">
        <v>988</v>
      </c>
      <c r="B990" s="65" t="s">
        <v>1496</v>
      </c>
      <c r="C990" s="65" t="s">
        <v>1497</v>
      </c>
      <c r="D990" s="64">
        <v>17</v>
      </c>
      <c r="E990" s="64">
        <v>57</v>
      </c>
      <c r="F990" s="64">
        <v>0</v>
      </c>
      <c r="G990" s="64" t="s">
        <v>389</v>
      </c>
      <c r="H990" s="64">
        <v>76</v>
      </c>
      <c r="I990" s="64">
        <v>44</v>
      </c>
      <c r="J990" s="64">
        <v>0</v>
      </c>
      <c r="K990" s="64" t="s">
        <v>395</v>
      </c>
      <c r="L990" s="64">
        <v>-5</v>
      </c>
      <c r="M990" s="64">
        <v>1</v>
      </c>
      <c r="N990" s="62">
        <f t="shared" si="15"/>
        <v>0</v>
      </c>
    </row>
    <row r="991" spans="1:14" ht="12.75">
      <c r="A991" s="63">
        <v>989</v>
      </c>
      <c r="B991" s="65" t="s">
        <v>1498</v>
      </c>
      <c r="C991" s="65" t="s">
        <v>1182</v>
      </c>
      <c r="D991" s="64">
        <v>4</v>
      </c>
      <c r="E991" s="64">
        <v>23</v>
      </c>
      <c r="F991" s="64">
        <v>0</v>
      </c>
      <c r="G991" s="64" t="s">
        <v>423</v>
      </c>
      <c r="H991" s="64">
        <v>15</v>
      </c>
      <c r="I991" s="64">
        <v>27</v>
      </c>
      <c r="J991" s="64">
        <v>0</v>
      </c>
      <c r="K991" s="64" t="s">
        <v>347</v>
      </c>
      <c r="L991" s="64">
        <v>1</v>
      </c>
      <c r="M991" s="64">
        <v>1</v>
      </c>
      <c r="N991" s="62">
        <f t="shared" si="15"/>
        <v>0</v>
      </c>
    </row>
    <row r="992" spans="1:14" ht="12.75">
      <c r="A992" s="63">
        <v>990</v>
      </c>
      <c r="B992" s="64" t="s">
        <v>1499</v>
      </c>
      <c r="C992" s="64" t="s">
        <v>539</v>
      </c>
      <c r="D992" s="64">
        <v>35</v>
      </c>
      <c r="E992" s="64">
        <v>20</v>
      </c>
      <c r="F992" s="64">
        <v>0</v>
      </c>
      <c r="G992" s="64" t="s">
        <v>389</v>
      </c>
      <c r="H992" s="64">
        <v>77</v>
      </c>
      <c r="I992" s="64">
        <v>37</v>
      </c>
      <c r="J992" s="64">
        <v>0</v>
      </c>
      <c r="K992" s="64" t="s">
        <v>395</v>
      </c>
      <c r="L992" s="64">
        <v>-5</v>
      </c>
      <c r="M992" s="64">
        <v>1</v>
      </c>
      <c r="N992" s="62">
        <f t="shared" si="15"/>
        <v>0</v>
      </c>
    </row>
    <row r="993" spans="1:14" ht="12.75">
      <c r="A993" s="63">
        <v>991</v>
      </c>
      <c r="B993" s="64" t="s">
        <v>1500</v>
      </c>
      <c r="C993" s="64" t="s">
        <v>834</v>
      </c>
      <c r="D993" s="64">
        <v>40</v>
      </c>
      <c r="E993" s="64">
        <v>6</v>
      </c>
      <c r="F993" s="64">
        <v>0</v>
      </c>
      <c r="G993" s="64" t="s">
        <v>389</v>
      </c>
      <c r="H993" s="64">
        <v>92</v>
      </c>
      <c r="I993" s="64">
        <v>33</v>
      </c>
      <c r="J993" s="64">
        <v>0</v>
      </c>
      <c r="K993" s="64" t="s">
        <v>395</v>
      </c>
      <c r="L993" s="64">
        <v>-6</v>
      </c>
      <c r="M993" s="64">
        <v>1</v>
      </c>
      <c r="N993" s="62">
        <f t="shared" si="15"/>
        <v>0</v>
      </c>
    </row>
    <row r="994" spans="1:14" ht="12.75">
      <c r="A994" s="63">
        <v>992</v>
      </c>
      <c r="B994" s="64" t="s">
        <v>1501</v>
      </c>
      <c r="C994" s="64" t="s">
        <v>503</v>
      </c>
      <c r="D994" s="64">
        <v>35</v>
      </c>
      <c r="E994" s="64">
        <v>28</v>
      </c>
      <c r="F994" s="64">
        <v>0</v>
      </c>
      <c r="G994" s="64" t="s">
        <v>389</v>
      </c>
      <c r="H994" s="64">
        <v>44</v>
      </c>
      <c r="I994" s="64">
        <v>26</v>
      </c>
      <c r="J994" s="64">
        <v>0</v>
      </c>
      <c r="K994" s="64" t="s">
        <v>347</v>
      </c>
      <c r="L994" s="64">
        <v>3</v>
      </c>
      <c r="M994" s="64">
        <v>1</v>
      </c>
      <c r="N994" s="62">
        <f t="shared" si="15"/>
        <v>0</v>
      </c>
    </row>
    <row r="995" spans="1:14" ht="12.75">
      <c r="A995" s="63">
        <v>993</v>
      </c>
      <c r="B995" s="64" t="s">
        <v>1502</v>
      </c>
      <c r="C995" s="64" t="s">
        <v>738</v>
      </c>
      <c r="D995" s="64">
        <v>67</v>
      </c>
      <c r="E995" s="64">
        <v>49</v>
      </c>
      <c r="F995" s="64">
        <v>0</v>
      </c>
      <c r="G995" s="64" t="s">
        <v>389</v>
      </c>
      <c r="H995" s="64">
        <v>20</v>
      </c>
      <c r="I995" s="64">
        <v>21</v>
      </c>
      <c r="J995" s="64">
        <v>0</v>
      </c>
      <c r="K995" s="64" t="s">
        <v>347</v>
      </c>
      <c r="L995" s="64">
        <v>1</v>
      </c>
      <c r="M995" s="64">
        <v>1</v>
      </c>
      <c r="N995" s="62">
        <f t="shared" si="15"/>
        <v>0</v>
      </c>
    </row>
    <row r="996" spans="1:14" ht="12.75">
      <c r="A996" s="63">
        <v>994</v>
      </c>
      <c r="B996" s="64" t="s">
        <v>1503</v>
      </c>
      <c r="C996" s="64" t="s">
        <v>1182</v>
      </c>
      <c r="D996" s="64">
        <v>0</v>
      </c>
      <c r="E996" s="64">
        <v>31</v>
      </c>
      <c r="F996" s="64">
        <v>0</v>
      </c>
      <c r="G996" s="64" t="s">
        <v>389</v>
      </c>
      <c r="H996" s="64">
        <v>25</v>
      </c>
      <c r="I996" s="64">
        <v>9</v>
      </c>
      <c r="J996" s="64">
        <v>0</v>
      </c>
      <c r="K996" s="64" t="s">
        <v>347</v>
      </c>
      <c r="L996" s="64">
        <v>1</v>
      </c>
      <c r="M996" s="64">
        <v>1</v>
      </c>
      <c r="N996" s="62">
        <f t="shared" si="15"/>
        <v>0</v>
      </c>
    </row>
    <row r="997" spans="1:14" ht="12.75">
      <c r="A997" s="63">
        <v>995</v>
      </c>
      <c r="B997" s="65" t="s">
        <v>1504</v>
      </c>
      <c r="C997" s="65" t="s">
        <v>1505</v>
      </c>
      <c r="D997" s="64">
        <v>0</v>
      </c>
      <c r="E997" s="64">
        <v>5</v>
      </c>
      <c r="F997" s="64">
        <v>0</v>
      </c>
      <c r="G997" s="64" t="s">
        <v>423</v>
      </c>
      <c r="H997" s="64">
        <v>34</v>
      </c>
      <c r="I997" s="64">
        <v>44</v>
      </c>
      <c r="J997" s="64">
        <v>0</v>
      </c>
      <c r="K997" s="64" t="s">
        <v>347</v>
      </c>
      <c r="L997" s="64">
        <v>3</v>
      </c>
      <c r="M997" s="64">
        <v>1</v>
      </c>
      <c r="N997" s="62">
        <f t="shared" si="15"/>
        <v>0</v>
      </c>
    </row>
    <row r="998" spans="1:14" ht="12.75">
      <c r="A998" s="63">
        <v>996</v>
      </c>
      <c r="B998" s="64" t="s">
        <v>1506</v>
      </c>
      <c r="C998" s="64" t="s">
        <v>441</v>
      </c>
      <c r="D998" s="64">
        <v>33</v>
      </c>
      <c r="E998" s="64">
        <v>52</v>
      </c>
      <c r="F998" s="64">
        <v>0</v>
      </c>
      <c r="G998" s="64" t="s">
        <v>389</v>
      </c>
      <c r="H998" s="64">
        <v>130</v>
      </c>
      <c r="I998" s="64">
        <v>49</v>
      </c>
      <c r="J998" s="64">
        <v>0</v>
      </c>
      <c r="K998" s="64" t="s">
        <v>347</v>
      </c>
      <c r="L998" s="64">
        <v>9</v>
      </c>
      <c r="M998" s="64">
        <v>1</v>
      </c>
      <c r="N998" s="62">
        <f t="shared" si="15"/>
        <v>0</v>
      </c>
    </row>
    <row r="999" spans="1:14" ht="12.75">
      <c r="A999" s="63">
        <v>997</v>
      </c>
      <c r="B999" s="65" t="s">
        <v>1507</v>
      </c>
      <c r="C999" s="65" t="s">
        <v>394</v>
      </c>
      <c r="D999" s="64">
        <v>43</v>
      </c>
      <c r="E999" s="64">
        <v>27</v>
      </c>
      <c r="F999" s="64">
        <v>0</v>
      </c>
      <c r="G999" s="64" t="s">
        <v>389</v>
      </c>
      <c r="H999" s="64">
        <v>80</v>
      </c>
      <c r="I999" s="64">
        <v>29</v>
      </c>
      <c r="J999" s="64">
        <v>0</v>
      </c>
      <c r="K999" s="64" t="s">
        <v>395</v>
      </c>
      <c r="L999" s="64">
        <v>-5</v>
      </c>
      <c r="M999" s="64">
        <v>1</v>
      </c>
      <c r="N999" s="62">
        <f t="shared" si="15"/>
        <v>0</v>
      </c>
    </row>
    <row r="1000" spans="1:14" ht="12.75">
      <c r="A1000" s="63">
        <v>998</v>
      </c>
      <c r="B1000" s="64" t="s">
        <v>1508</v>
      </c>
      <c r="C1000" s="64" t="s">
        <v>1228</v>
      </c>
      <c r="D1000" s="64">
        <v>46</v>
      </c>
      <c r="E1000" s="64">
        <v>39</v>
      </c>
      <c r="F1000" s="64">
        <v>0</v>
      </c>
      <c r="G1000" s="64" t="s">
        <v>389</v>
      </c>
      <c r="H1000" s="64">
        <v>14</v>
      </c>
      <c r="I1000" s="64">
        <v>21</v>
      </c>
      <c r="J1000" s="64">
        <v>0</v>
      </c>
      <c r="K1000" s="64" t="s">
        <v>347</v>
      </c>
      <c r="L1000" s="64">
        <v>1</v>
      </c>
      <c r="M1000" s="64">
        <v>1</v>
      </c>
      <c r="N1000" s="62">
        <f t="shared" si="15"/>
        <v>0</v>
      </c>
    </row>
    <row r="1001" spans="1:14" ht="12.75">
      <c r="A1001" s="63">
        <v>999</v>
      </c>
      <c r="B1001" s="64" t="s">
        <v>1509</v>
      </c>
      <c r="C1001" s="64" t="s">
        <v>484</v>
      </c>
      <c r="D1001" s="64">
        <v>3</v>
      </c>
      <c r="E1001" s="64">
        <v>2</v>
      </c>
      <c r="F1001" s="64">
        <v>0</v>
      </c>
      <c r="G1001" s="64" t="s">
        <v>389</v>
      </c>
      <c r="H1001" s="64">
        <v>101</v>
      </c>
      <c r="I1001" s="64">
        <v>26</v>
      </c>
      <c r="J1001" s="64">
        <v>0</v>
      </c>
      <c r="K1001" s="64" t="s">
        <v>347</v>
      </c>
      <c r="L1001" s="64">
        <v>8</v>
      </c>
      <c r="M1001" s="64">
        <v>1</v>
      </c>
      <c r="N1001" s="62">
        <f t="shared" si="15"/>
        <v>0</v>
      </c>
    </row>
    <row r="1002" spans="1:14" ht="12.75">
      <c r="A1002" s="63">
        <v>1000</v>
      </c>
      <c r="B1002" s="64" t="s">
        <v>1510</v>
      </c>
      <c r="C1002" s="64" t="s">
        <v>449</v>
      </c>
      <c r="D1002" s="64">
        <v>7</v>
      </c>
      <c r="E1002" s="64">
        <v>44</v>
      </c>
      <c r="F1002" s="64">
        <v>0</v>
      </c>
      <c r="G1002" s="64" t="s">
        <v>423</v>
      </c>
      <c r="H1002" s="64">
        <v>110</v>
      </c>
      <c r="I1002" s="64">
        <v>35</v>
      </c>
      <c r="J1002" s="64">
        <v>0</v>
      </c>
      <c r="K1002" s="64" t="s">
        <v>347</v>
      </c>
      <c r="L1002" s="64">
        <v>7</v>
      </c>
      <c r="M1002" s="64">
        <v>10</v>
      </c>
      <c r="N1002" s="62" t="str">
        <f t="shared" si="15"/>
        <v>KLATEN</v>
      </c>
    </row>
    <row r="1003" spans="1:14" ht="12.75">
      <c r="A1003" s="63">
        <v>1001</v>
      </c>
      <c r="B1003" s="64" t="s">
        <v>1511</v>
      </c>
      <c r="C1003" s="64" t="s">
        <v>770</v>
      </c>
      <c r="D1003" s="64">
        <v>35</v>
      </c>
      <c r="E1003" s="64">
        <v>49</v>
      </c>
      <c r="F1003" s="64">
        <v>0</v>
      </c>
      <c r="G1003" s="64" t="s">
        <v>389</v>
      </c>
      <c r="H1003" s="64">
        <v>83</v>
      </c>
      <c r="I1003" s="64">
        <v>60</v>
      </c>
      <c r="J1003" s="64">
        <v>0</v>
      </c>
      <c r="K1003" s="64" t="s">
        <v>395</v>
      </c>
      <c r="L1003" s="64">
        <v>-5</v>
      </c>
      <c r="M1003" s="64">
        <v>1</v>
      </c>
      <c r="N1003" s="62">
        <f t="shared" si="15"/>
        <v>0</v>
      </c>
    </row>
    <row r="1004" spans="1:14" ht="12.75">
      <c r="A1004" s="63">
        <v>1002</v>
      </c>
      <c r="B1004" s="65" t="s">
        <v>1512</v>
      </c>
      <c r="C1004" s="65" t="s">
        <v>441</v>
      </c>
      <c r="D1004" s="64">
        <v>34</v>
      </c>
      <c r="E1004" s="64">
        <v>40</v>
      </c>
      <c r="F1004" s="64">
        <v>0</v>
      </c>
      <c r="G1004" s="64" t="s">
        <v>389</v>
      </c>
      <c r="H1004" s="64">
        <v>135</v>
      </c>
      <c r="I1004" s="64">
        <v>12</v>
      </c>
      <c r="J1004" s="64">
        <v>0</v>
      </c>
      <c r="K1004" s="64" t="s">
        <v>347</v>
      </c>
      <c r="L1004" s="64">
        <v>9</v>
      </c>
      <c r="M1004" s="64">
        <v>1</v>
      </c>
      <c r="N1004" s="62">
        <f t="shared" si="15"/>
        <v>0</v>
      </c>
    </row>
    <row r="1005" spans="1:14" ht="12.75">
      <c r="A1005" s="63">
        <v>1003</v>
      </c>
      <c r="B1005" s="65" t="s">
        <v>1513</v>
      </c>
      <c r="C1005" s="65" t="s">
        <v>416</v>
      </c>
      <c r="D1005" s="64">
        <v>57</v>
      </c>
      <c r="E1005" s="64">
        <v>45</v>
      </c>
      <c r="F1005" s="64">
        <v>0</v>
      </c>
      <c r="G1005" s="64" t="s">
        <v>389</v>
      </c>
      <c r="H1005" s="64">
        <v>152</v>
      </c>
      <c r="I1005" s="64">
        <v>29</v>
      </c>
      <c r="J1005" s="64">
        <v>0</v>
      </c>
      <c r="K1005" s="64" t="s">
        <v>395</v>
      </c>
      <c r="L1005" s="64">
        <v>-9</v>
      </c>
      <c r="M1005" s="64">
        <v>1</v>
      </c>
      <c r="N1005" s="62">
        <f t="shared" si="15"/>
        <v>0</v>
      </c>
    </row>
    <row r="1006" spans="1:14" ht="12.75">
      <c r="A1006" s="63">
        <v>1004</v>
      </c>
      <c r="B1006" s="65" t="s">
        <v>1514</v>
      </c>
      <c r="C1006" s="65" t="s">
        <v>674</v>
      </c>
      <c r="D1006" s="64">
        <v>50</v>
      </c>
      <c r="E1006" s="64">
        <v>56</v>
      </c>
      <c r="F1006" s="64">
        <v>0</v>
      </c>
      <c r="G1006" s="64" t="s">
        <v>389</v>
      </c>
      <c r="H1006" s="64">
        <v>6</v>
      </c>
      <c r="I1006" s="64">
        <v>57</v>
      </c>
      <c r="J1006" s="64">
        <v>0</v>
      </c>
      <c r="K1006" s="64" t="s">
        <v>347</v>
      </c>
      <c r="L1006" s="64">
        <v>1</v>
      </c>
      <c r="M1006" s="64">
        <v>1</v>
      </c>
      <c r="N1006" s="62">
        <f t="shared" si="15"/>
        <v>0</v>
      </c>
    </row>
    <row r="1007" spans="1:14" ht="12.75">
      <c r="A1007" s="63">
        <v>1005</v>
      </c>
      <c r="B1007" s="64" t="s">
        <v>1515</v>
      </c>
      <c r="C1007" s="64" t="s">
        <v>507</v>
      </c>
      <c r="D1007" s="64">
        <v>40</v>
      </c>
      <c r="E1007" s="64">
        <v>32</v>
      </c>
      <c r="F1007" s="64">
        <v>0</v>
      </c>
      <c r="G1007" s="64" t="s">
        <v>389</v>
      </c>
      <c r="H1007" s="64">
        <v>86</v>
      </c>
      <c r="I1007" s="64">
        <v>3</v>
      </c>
      <c r="J1007" s="64">
        <v>0</v>
      </c>
      <c r="K1007" s="64" t="s">
        <v>395</v>
      </c>
      <c r="L1007" s="64">
        <v>-5</v>
      </c>
      <c r="M1007" s="64">
        <v>1</v>
      </c>
      <c r="N1007" s="62">
        <f t="shared" si="15"/>
        <v>0</v>
      </c>
    </row>
    <row r="1008" spans="1:14" ht="12.75">
      <c r="A1008" s="63">
        <v>1006</v>
      </c>
      <c r="B1008" s="64" t="s">
        <v>1516</v>
      </c>
      <c r="C1008" s="64" t="s">
        <v>449</v>
      </c>
      <c r="D1008" s="64">
        <v>4</v>
      </c>
      <c r="E1008" s="64">
        <v>2</v>
      </c>
      <c r="F1008" s="64">
        <v>0</v>
      </c>
      <c r="G1008" s="64" t="s">
        <v>423</v>
      </c>
      <c r="H1008" s="64">
        <v>121</v>
      </c>
      <c r="I1008" s="64">
        <v>37</v>
      </c>
      <c r="J1008" s="64">
        <v>0</v>
      </c>
      <c r="K1008" s="64" t="s">
        <v>347</v>
      </c>
      <c r="L1008" s="64">
        <v>8</v>
      </c>
      <c r="M1008" s="64">
        <v>10</v>
      </c>
      <c r="N1008" s="62" t="str">
        <f t="shared" si="15"/>
        <v>KOLAKA</v>
      </c>
    </row>
    <row r="1009" spans="1:14" ht="12.75">
      <c r="A1009" s="63">
        <v>1007</v>
      </c>
      <c r="B1009" s="64" t="s">
        <v>1517</v>
      </c>
      <c r="C1009" s="64" t="s">
        <v>441</v>
      </c>
      <c r="D1009" s="64">
        <v>36</v>
      </c>
      <c r="E1009" s="64">
        <v>24</v>
      </c>
      <c r="F1009" s="64">
        <v>0</v>
      </c>
      <c r="G1009" s="64" t="s">
        <v>389</v>
      </c>
      <c r="H1009" s="64">
        <v>136</v>
      </c>
      <c r="I1009" s="64">
        <v>25</v>
      </c>
      <c r="J1009" s="64">
        <v>0</v>
      </c>
      <c r="K1009" s="64" t="s">
        <v>347</v>
      </c>
      <c r="L1009" s="64">
        <v>9</v>
      </c>
      <c r="M1009" s="64">
        <v>1</v>
      </c>
      <c r="N1009" s="62">
        <f t="shared" si="15"/>
        <v>0</v>
      </c>
    </row>
    <row r="1010" spans="1:14" ht="12.75">
      <c r="A1010" s="63">
        <v>1008</v>
      </c>
      <c r="B1010" s="64" t="s">
        <v>1518</v>
      </c>
      <c r="C1010" s="64" t="s">
        <v>1308</v>
      </c>
      <c r="D1010" s="64">
        <v>19</v>
      </c>
      <c r="E1010" s="64">
        <v>39</v>
      </c>
      <c r="F1010" s="64">
        <v>0</v>
      </c>
      <c r="G1010" s="64" t="s">
        <v>389</v>
      </c>
      <c r="H1010" s="64">
        <v>156</v>
      </c>
      <c r="I1010" s="64">
        <v>1</v>
      </c>
      <c r="J1010" s="64">
        <v>0</v>
      </c>
      <c r="K1010" s="64" t="s">
        <v>395</v>
      </c>
      <c r="L1010" s="64">
        <v>-9</v>
      </c>
      <c r="M1010" s="64">
        <v>1</v>
      </c>
      <c r="N1010" s="62">
        <f t="shared" si="15"/>
        <v>0</v>
      </c>
    </row>
    <row r="1011" spans="1:14" ht="12.75">
      <c r="A1011" s="63">
        <v>1009</v>
      </c>
      <c r="B1011" s="64" t="s">
        <v>1519</v>
      </c>
      <c r="C1011" s="64" t="s">
        <v>674</v>
      </c>
      <c r="D1011" s="64">
        <v>47</v>
      </c>
      <c r="E1011" s="64">
        <v>40</v>
      </c>
      <c r="F1011" s="64">
        <v>0</v>
      </c>
      <c r="G1011" s="64" t="s">
        <v>389</v>
      </c>
      <c r="H1011" s="64">
        <v>9</v>
      </c>
      <c r="I1011" s="64">
        <v>11</v>
      </c>
      <c r="J1011" s="64">
        <v>0</v>
      </c>
      <c r="K1011" s="64" t="s">
        <v>347</v>
      </c>
      <c r="L1011" s="64">
        <v>1</v>
      </c>
      <c r="M1011" s="64">
        <v>1</v>
      </c>
      <c r="N1011" s="62">
        <f t="shared" si="15"/>
        <v>0</v>
      </c>
    </row>
    <row r="1012" spans="1:14" ht="12.75">
      <c r="A1012" s="63">
        <v>1010</v>
      </c>
      <c r="B1012" s="64" t="s">
        <v>1520</v>
      </c>
      <c r="C1012" s="64" t="s">
        <v>418</v>
      </c>
      <c r="D1012" s="64">
        <v>37</v>
      </c>
      <c r="E1012" s="64">
        <v>59</v>
      </c>
      <c r="F1012" s="64">
        <v>0</v>
      </c>
      <c r="G1012" s="64" t="s">
        <v>389</v>
      </c>
      <c r="H1012" s="64">
        <v>32</v>
      </c>
      <c r="I1012" s="64">
        <v>34</v>
      </c>
      <c r="J1012" s="64">
        <v>0</v>
      </c>
      <c r="K1012" s="64" t="s">
        <v>347</v>
      </c>
      <c r="L1012" s="64">
        <v>3</v>
      </c>
      <c r="M1012" s="64">
        <v>1</v>
      </c>
      <c r="N1012" s="62">
        <f t="shared" si="15"/>
        <v>0</v>
      </c>
    </row>
    <row r="1013" spans="1:14" ht="12.75">
      <c r="A1013" s="63">
        <v>1011</v>
      </c>
      <c r="B1013" s="64" t="s">
        <v>1521</v>
      </c>
      <c r="C1013" s="64" t="s">
        <v>1522</v>
      </c>
      <c r="D1013" s="64">
        <v>7</v>
      </c>
      <c r="E1013" s="64">
        <v>22</v>
      </c>
      <c r="F1013" s="64">
        <v>0</v>
      </c>
      <c r="G1013" s="64" t="s">
        <v>389</v>
      </c>
      <c r="H1013" s="64">
        <v>134</v>
      </c>
      <c r="I1013" s="64">
        <v>33</v>
      </c>
      <c r="J1013" s="64">
        <v>0</v>
      </c>
      <c r="K1013" s="64" t="s">
        <v>347</v>
      </c>
      <c r="L1013" s="64">
        <v>10</v>
      </c>
      <c r="M1013" s="64">
        <v>1</v>
      </c>
      <c r="N1013" s="62">
        <f t="shared" si="15"/>
        <v>0</v>
      </c>
    </row>
    <row r="1014" spans="1:14" ht="12.75">
      <c r="A1014" s="63">
        <v>1012</v>
      </c>
      <c r="B1014" s="64" t="s">
        <v>1523</v>
      </c>
      <c r="C1014" s="64" t="s">
        <v>466</v>
      </c>
      <c r="D1014" s="64">
        <v>36</v>
      </c>
      <c r="E1014" s="64">
        <v>48</v>
      </c>
      <c r="F1014" s="64">
        <v>0</v>
      </c>
      <c r="G1014" s="64" t="s">
        <v>389</v>
      </c>
      <c r="H1014" s="64">
        <v>27</v>
      </c>
      <c r="I1014" s="64">
        <v>6</v>
      </c>
      <c r="J1014" s="64">
        <v>0</v>
      </c>
      <c r="K1014" s="64" t="s">
        <v>347</v>
      </c>
      <c r="L1014" s="64">
        <v>2</v>
      </c>
      <c r="M1014" s="64">
        <v>1</v>
      </c>
      <c r="N1014" s="62">
        <f t="shared" si="15"/>
        <v>0</v>
      </c>
    </row>
    <row r="1015" spans="1:14" ht="12.75">
      <c r="A1015" s="63">
        <v>1013</v>
      </c>
      <c r="B1015" s="64" t="s">
        <v>1524</v>
      </c>
      <c r="C1015" s="64" t="s">
        <v>484</v>
      </c>
      <c r="D1015" s="64">
        <v>6</v>
      </c>
      <c r="E1015" s="64">
        <v>7</v>
      </c>
      <c r="F1015" s="64">
        <v>0</v>
      </c>
      <c r="G1015" s="64" t="s">
        <v>389</v>
      </c>
      <c r="H1015" s="64">
        <v>102</v>
      </c>
      <c r="I1015" s="64">
        <v>14</v>
      </c>
      <c r="J1015" s="64">
        <v>0</v>
      </c>
      <c r="K1015" s="64" t="s">
        <v>347</v>
      </c>
      <c r="L1015" s="64">
        <v>8</v>
      </c>
      <c r="M1015" s="64">
        <v>1</v>
      </c>
      <c r="N1015" s="62">
        <f t="shared" si="15"/>
        <v>0</v>
      </c>
    </row>
    <row r="1016" spans="1:14" ht="12.75">
      <c r="A1016" s="63">
        <v>1014</v>
      </c>
      <c r="B1016" s="64" t="s">
        <v>1525</v>
      </c>
      <c r="C1016" s="64" t="s">
        <v>484</v>
      </c>
      <c r="D1016" s="64">
        <v>6</v>
      </c>
      <c r="E1016" s="64">
        <v>0</v>
      </c>
      <c r="F1016" s="64">
        <v>0</v>
      </c>
      <c r="G1016" s="64" t="s">
        <v>389</v>
      </c>
      <c r="H1016" s="64">
        <v>116</v>
      </c>
      <c r="I1016" s="64">
        <v>4</v>
      </c>
      <c r="J1016" s="64">
        <v>0</v>
      </c>
      <c r="K1016" s="64" t="s">
        <v>347</v>
      </c>
      <c r="L1016" s="64">
        <v>8</v>
      </c>
      <c r="M1016" s="64">
        <v>1</v>
      </c>
      <c r="N1016" s="62">
        <f t="shared" si="15"/>
        <v>0</v>
      </c>
    </row>
    <row r="1017" spans="1:14" ht="12.75">
      <c r="A1017" s="63">
        <v>1015</v>
      </c>
      <c r="B1017" s="64" t="s">
        <v>1526</v>
      </c>
      <c r="C1017" s="64" t="s">
        <v>449</v>
      </c>
      <c r="D1017" s="64">
        <v>3</v>
      </c>
      <c r="E1017" s="64">
        <v>17</v>
      </c>
      <c r="F1017" s="64">
        <v>0</v>
      </c>
      <c r="G1017" s="64" t="s">
        <v>423</v>
      </c>
      <c r="H1017" s="64">
        <v>116</v>
      </c>
      <c r="I1017" s="64">
        <v>13</v>
      </c>
      <c r="J1017" s="64">
        <v>0</v>
      </c>
      <c r="K1017" s="64" t="s">
        <v>347</v>
      </c>
      <c r="L1017" s="64">
        <v>8</v>
      </c>
      <c r="M1017" s="64">
        <v>10</v>
      </c>
      <c r="N1017" s="62" t="str">
        <f t="shared" si="15"/>
        <v>KOTABARU</v>
      </c>
    </row>
    <row r="1018" spans="1:14" ht="12.75">
      <c r="A1018" s="63">
        <v>1016</v>
      </c>
      <c r="B1018" s="64" t="s">
        <v>1527</v>
      </c>
      <c r="C1018" s="64" t="s">
        <v>449</v>
      </c>
      <c r="D1018" s="64">
        <v>4</v>
      </c>
      <c r="E1018" s="64">
        <v>51</v>
      </c>
      <c r="F1018" s="64">
        <v>0</v>
      </c>
      <c r="G1018" s="64" t="s">
        <v>423</v>
      </c>
      <c r="H1018" s="64">
        <v>104</v>
      </c>
      <c r="I1018" s="64">
        <v>51</v>
      </c>
      <c r="J1018" s="64">
        <v>0</v>
      </c>
      <c r="K1018" s="64" t="s">
        <v>347</v>
      </c>
      <c r="L1018" s="64">
        <v>7</v>
      </c>
      <c r="M1018" s="64">
        <v>10</v>
      </c>
      <c r="N1018" s="62" t="str">
        <f t="shared" si="15"/>
        <v>KOTABUMI</v>
      </c>
    </row>
    <row r="1019" spans="1:14" ht="12.75">
      <c r="A1019" s="63">
        <v>1017</v>
      </c>
      <c r="B1019" s="65" t="s">
        <v>1528</v>
      </c>
      <c r="C1019" s="65" t="s">
        <v>449</v>
      </c>
      <c r="D1019" s="64">
        <v>0</v>
      </c>
      <c r="E1019" s="64">
        <v>48</v>
      </c>
      <c r="F1019" s="64">
        <v>0</v>
      </c>
      <c r="G1019" s="64" t="s">
        <v>389</v>
      </c>
      <c r="H1019" s="64">
        <v>124</v>
      </c>
      <c r="I1019" s="64">
        <v>21</v>
      </c>
      <c r="J1019" s="64">
        <v>0</v>
      </c>
      <c r="K1019" s="64" t="s">
        <v>347</v>
      </c>
      <c r="L1019" s="64">
        <v>8</v>
      </c>
      <c r="M1019" s="64">
        <v>10</v>
      </c>
      <c r="N1019" s="62" t="str">
        <f t="shared" si="15"/>
        <v>KOTAMOBAGO</v>
      </c>
    </row>
    <row r="1020" spans="1:14" ht="12.75">
      <c r="A1020" s="63">
        <v>1018</v>
      </c>
      <c r="B1020" s="65" t="s">
        <v>1529</v>
      </c>
      <c r="C1020" s="65" t="s">
        <v>416</v>
      </c>
      <c r="D1020" s="64">
        <v>66</v>
      </c>
      <c r="E1020" s="64">
        <v>53</v>
      </c>
      <c r="F1020" s="64">
        <v>0</v>
      </c>
      <c r="G1020" s="64" t="s">
        <v>389</v>
      </c>
      <c r="H1020" s="64">
        <v>162</v>
      </c>
      <c r="I1020" s="64">
        <v>36</v>
      </c>
      <c r="J1020" s="64">
        <v>0</v>
      </c>
      <c r="K1020" s="64" t="s">
        <v>395</v>
      </c>
      <c r="L1020" s="64">
        <v>-9</v>
      </c>
      <c r="M1020" s="64">
        <v>1</v>
      </c>
      <c r="N1020" s="62">
        <f t="shared" si="15"/>
        <v>0</v>
      </c>
    </row>
    <row r="1021" spans="1:14" ht="12.75">
      <c r="A1021" s="63">
        <v>1019</v>
      </c>
      <c r="B1021" s="64" t="s">
        <v>1530</v>
      </c>
      <c r="C1021" s="64" t="s">
        <v>1179</v>
      </c>
      <c r="D1021" s="64">
        <v>50</v>
      </c>
      <c r="E1021" s="64">
        <v>5</v>
      </c>
      <c r="F1021" s="64">
        <v>0</v>
      </c>
      <c r="G1021" s="64" t="s">
        <v>389</v>
      </c>
      <c r="H1021" s="64">
        <v>19</v>
      </c>
      <c r="I1021" s="64">
        <v>47</v>
      </c>
      <c r="J1021" s="64">
        <v>0</v>
      </c>
      <c r="K1021" s="64" t="s">
        <v>347</v>
      </c>
      <c r="L1021" s="64">
        <v>1</v>
      </c>
      <c r="M1021" s="64">
        <v>1</v>
      </c>
      <c r="N1021" s="62">
        <f t="shared" si="15"/>
        <v>0</v>
      </c>
    </row>
    <row r="1022" spans="1:14" ht="12.75">
      <c r="A1022" s="63">
        <v>1020</v>
      </c>
      <c r="B1022" s="65" t="s">
        <v>1531</v>
      </c>
      <c r="C1022" s="65" t="s">
        <v>449</v>
      </c>
      <c r="D1022" s="64">
        <v>7</v>
      </c>
      <c r="E1022" s="64">
        <v>46</v>
      </c>
      <c r="F1022" s="64">
        <v>0</v>
      </c>
      <c r="G1022" s="64" t="s">
        <v>423</v>
      </c>
      <c r="H1022" s="64">
        <v>113</v>
      </c>
      <c r="I1022" s="64">
        <v>27</v>
      </c>
      <c r="J1022" s="64">
        <v>0</v>
      </c>
      <c r="K1022" s="64" t="s">
        <v>347</v>
      </c>
      <c r="L1022" s="64">
        <v>7</v>
      </c>
      <c r="M1022" s="64">
        <v>10</v>
      </c>
      <c r="N1022" s="62" t="str">
        <f t="shared" si="15"/>
        <v>KRAKSAN</v>
      </c>
    </row>
    <row r="1023" spans="1:14" ht="12.75">
      <c r="A1023" s="63">
        <v>1021</v>
      </c>
      <c r="B1023" s="64" t="s">
        <v>1532</v>
      </c>
      <c r="C1023" s="64" t="s">
        <v>738</v>
      </c>
      <c r="D1023" s="64">
        <v>63</v>
      </c>
      <c r="E1023" s="64">
        <v>3</v>
      </c>
      <c r="F1023" s="64">
        <v>0</v>
      </c>
      <c r="G1023" s="64" t="s">
        <v>389</v>
      </c>
      <c r="H1023" s="64">
        <v>17</v>
      </c>
      <c r="I1023" s="64">
        <v>46</v>
      </c>
      <c r="J1023" s="64">
        <v>0</v>
      </c>
      <c r="K1023" s="64" t="s">
        <v>347</v>
      </c>
      <c r="L1023" s="64">
        <v>1</v>
      </c>
      <c r="M1023" s="64">
        <v>1</v>
      </c>
      <c r="N1023" s="62">
        <f t="shared" si="15"/>
        <v>0</v>
      </c>
    </row>
    <row r="1024" spans="1:14" ht="12.75">
      <c r="A1024" s="63">
        <v>1022</v>
      </c>
      <c r="B1024" s="64" t="s">
        <v>1533</v>
      </c>
      <c r="C1024" s="64" t="s">
        <v>614</v>
      </c>
      <c r="D1024" s="64">
        <v>58</v>
      </c>
      <c r="E1024" s="64">
        <v>8</v>
      </c>
      <c r="F1024" s="64">
        <v>0</v>
      </c>
      <c r="G1024" s="64" t="s">
        <v>389</v>
      </c>
      <c r="H1024" s="64">
        <v>8</v>
      </c>
      <c r="I1024" s="64">
        <v>1</v>
      </c>
      <c r="J1024" s="64">
        <v>0</v>
      </c>
      <c r="K1024" s="64" t="s">
        <v>347</v>
      </c>
      <c r="L1024" s="64">
        <v>1</v>
      </c>
      <c r="M1024" s="64">
        <v>1</v>
      </c>
      <c r="N1024" s="62">
        <f t="shared" si="15"/>
        <v>0</v>
      </c>
    </row>
    <row r="1025" spans="1:14" ht="12.75">
      <c r="A1025" s="63">
        <v>1023</v>
      </c>
      <c r="B1025" s="65" t="s">
        <v>1534</v>
      </c>
      <c r="C1025" s="65" t="s">
        <v>738</v>
      </c>
      <c r="D1025" s="64">
        <v>55</v>
      </c>
      <c r="E1025" s="64">
        <v>55</v>
      </c>
      <c r="F1025" s="64">
        <v>0</v>
      </c>
      <c r="G1025" s="64" t="s">
        <v>389</v>
      </c>
      <c r="H1025" s="64">
        <v>14</v>
      </c>
      <c r="I1025" s="64">
        <v>5</v>
      </c>
      <c r="J1025" s="64">
        <v>0</v>
      </c>
      <c r="K1025" s="64" t="s">
        <v>347</v>
      </c>
      <c r="L1025" s="64">
        <v>1</v>
      </c>
      <c r="M1025" s="64">
        <v>1</v>
      </c>
      <c r="N1025" s="62">
        <f t="shared" si="15"/>
        <v>0</v>
      </c>
    </row>
    <row r="1026" spans="1:14" ht="12.75">
      <c r="A1026" s="63">
        <v>1024</v>
      </c>
      <c r="B1026" s="64" t="s">
        <v>1535</v>
      </c>
      <c r="C1026" s="64" t="s">
        <v>449</v>
      </c>
      <c r="D1026" s="64">
        <v>5</v>
      </c>
      <c r="E1026" s="64">
        <v>10</v>
      </c>
      <c r="F1026" s="64">
        <v>0</v>
      </c>
      <c r="G1026" s="64" t="s">
        <v>423</v>
      </c>
      <c r="H1026" s="64">
        <v>103</v>
      </c>
      <c r="I1026" s="64">
        <v>57</v>
      </c>
      <c r="J1026" s="64">
        <v>0</v>
      </c>
      <c r="K1026" s="64" t="s">
        <v>347</v>
      </c>
      <c r="L1026" s="64">
        <v>7</v>
      </c>
      <c r="M1026" s="64">
        <v>10</v>
      </c>
      <c r="N1026" s="62" t="str">
        <f t="shared" si="15"/>
        <v>KRUI</v>
      </c>
    </row>
    <row r="1027" spans="1:14" ht="12.75">
      <c r="A1027" s="63">
        <v>1025</v>
      </c>
      <c r="B1027" s="64" t="s">
        <v>1536</v>
      </c>
      <c r="C1027" s="64" t="s">
        <v>449</v>
      </c>
      <c r="D1027" s="64">
        <v>3</v>
      </c>
      <c r="E1027" s="64">
        <v>0</v>
      </c>
      <c r="F1027" s="64">
        <v>0</v>
      </c>
      <c r="G1027" s="64" t="s">
        <v>423</v>
      </c>
      <c r="H1027" s="64">
        <v>114</v>
      </c>
      <c r="I1027" s="64">
        <v>26</v>
      </c>
      <c r="J1027" s="64">
        <v>0</v>
      </c>
      <c r="K1027" s="64" t="s">
        <v>347</v>
      </c>
      <c r="L1027" s="64">
        <v>8</v>
      </c>
      <c r="M1027" s="64">
        <v>10</v>
      </c>
      <c r="N1027" s="62" t="str">
        <f aca="true" t="shared" si="16" ref="N1027:N1090">+IF(C1027=$N$1,B1027,)</f>
        <v>KUALA KAPUAS</v>
      </c>
    </row>
    <row r="1028" spans="1:14" ht="12.75">
      <c r="A1028" s="63">
        <v>1026</v>
      </c>
      <c r="B1028" s="65" t="s">
        <v>1537</v>
      </c>
      <c r="C1028" s="65" t="s">
        <v>484</v>
      </c>
      <c r="D1028" s="64">
        <v>3</v>
      </c>
      <c r="E1028" s="64">
        <v>8</v>
      </c>
      <c r="F1028" s="64">
        <v>0</v>
      </c>
      <c r="G1028" s="64" t="s">
        <v>389</v>
      </c>
      <c r="H1028" s="64">
        <v>101</v>
      </c>
      <c r="I1028" s="64">
        <v>33</v>
      </c>
      <c r="J1028" s="64">
        <v>0</v>
      </c>
      <c r="K1028" s="64" t="s">
        <v>347</v>
      </c>
      <c r="L1028" s="64">
        <v>8</v>
      </c>
      <c r="M1028" s="64">
        <v>1</v>
      </c>
      <c r="N1028" s="62">
        <f t="shared" si="16"/>
        <v>0</v>
      </c>
    </row>
    <row r="1029" spans="1:14" ht="12.75">
      <c r="A1029" s="63">
        <v>1027</v>
      </c>
      <c r="B1029" s="65" t="s">
        <v>1538</v>
      </c>
      <c r="C1029" s="65" t="s">
        <v>449</v>
      </c>
      <c r="D1029" s="64">
        <v>4</v>
      </c>
      <c r="E1029" s="64">
        <v>19</v>
      </c>
      <c r="F1029" s="64">
        <v>0</v>
      </c>
      <c r="G1029" s="64" t="s">
        <v>389</v>
      </c>
      <c r="H1029" s="64">
        <v>98</v>
      </c>
      <c r="I1029" s="64">
        <v>3</v>
      </c>
      <c r="J1029" s="64">
        <v>0</v>
      </c>
      <c r="K1029" s="64" t="s">
        <v>347</v>
      </c>
      <c r="L1029" s="64">
        <v>7</v>
      </c>
      <c r="M1029" s="64">
        <v>10</v>
      </c>
      <c r="N1029" s="62" t="str">
        <f t="shared" si="16"/>
        <v>KUALA SIMPANG</v>
      </c>
    </row>
    <row r="1030" spans="1:14" ht="12.75">
      <c r="A1030" s="63">
        <v>1028</v>
      </c>
      <c r="B1030" s="64" t="s">
        <v>1539</v>
      </c>
      <c r="C1030" s="64" t="s">
        <v>484</v>
      </c>
      <c r="D1030" s="64">
        <v>5</v>
      </c>
      <c r="E1030" s="64">
        <v>20</v>
      </c>
      <c r="F1030" s="64">
        <v>0</v>
      </c>
      <c r="G1030" s="64" t="s">
        <v>389</v>
      </c>
      <c r="H1030" s="64">
        <v>103</v>
      </c>
      <c r="I1030" s="64">
        <v>8</v>
      </c>
      <c r="J1030" s="64">
        <v>0</v>
      </c>
      <c r="K1030" s="64" t="s">
        <v>347</v>
      </c>
      <c r="L1030" s="64">
        <v>8</v>
      </c>
      <c r="M1030" s="64">
        <v>1</v>
      </c>
      <c r="N1030" s="62">
        <f t="shared" si="16"/>
        <v>0</v>
      </c>
    </row>
    <row r="1031" spans="1:14" ht="12.75">
      <c r="A1031" s="63">
        <v>1029</v>
      </c>
      <c r="B1031" s="65" t="s">
        <v>1540</v>
      </c>
      <c r="C1031" s="65" t="s">
        <v>449</v>
      </c>
      <c r="D1031" s="64">
        <v>0</v>
      </c>
      <c r="E1031" s="64">
        <v>50</v>
      </c>
      <c r="F1031" s="64">
        <v>0</v>
      </c>
      <c r="G1031" s="64" t="s">
        <v>423</v>
      </c>
      <c r="H1031" s="64">
        <v>103</v>
      </c>
      <c r="I1031" s="64">
        <v>25</v>
      </c>
      <c r="J1031" s="64">
        <v>0</v>
      </c>
      <c r="K1031" s="64" t="s">
        <v>347</v>
      </c>
      <c r="L1031" s="64">
        <v>7</v>
      </c>
      <c r="M1031" s="64">
        <v>10</v>
      </c>
      <c r="N1031" s="62" t="str">
        <f t="shared" si="16"/>
        <v>KUALA TUNGKAL</v>
      </c>
    </row>
    <row r="1032" spans="1:14" ht="12.75">
      <c r="A1032" s="63">
        <v>1030</v>
      </c>
      <c r="B1032" s="64" t="s">
        <v>1541</v>
      </c>
      <c r="C1032" s="64" t="s">
        <v>484</v>
      </c>
      <c r="D1032" s="64">
        <v>3</v>
      </c>
      <c r="E1032" s="64">
        <v>49</v>
      </c>
      <c r="F1032" s="64">
        <v>0</v>
      </c>
      <c r="G1032" s="64" t="s">
        <v>389</v>
      </c>
      <c r="H1032" s="64">
        <v>103</v>
      </c>
      <c r="I1032" s="64">
        <v>20</v>
      </c>
      <c r="J1032" s="64">
        <v>0</v>
      </c>
      <c r="K1032" s="64" t="s">
        <v>347</v>
      </c>
      <c r="L1032" s="64">
        <v>8</v>
      </c>
      <c r="M1032" s="64">
        <v>1</v>
      </c>
      <c r="N1032" s="62">
        <f t="shared" si="16"/>
        <v>0</v>
      </c>
    </row>
    <row r="1033" spans="1:14" ht="12.75">
      <c r="A1033" s="63">
        <v>1031</v>
      </c>
      <c r="B1033" s="64" t="s">
        <v>1542</v>
      </c>
      <c r="C1033" s="64" t="s">
        <v>484</v>
      </c>
      <c r="D1033" s="64">
        <v>1</v>
      </c>
      <c r="E1033" s="64">
        <v>29</v>
      </c>
      <c r="F1033" s="64">
        <v>0</v>
      </c>
      <c r="G1033" s="64" t="s">
        <v>389</v>
      </c>
      <c r="H1033" s="64">
        <v>110</v>
      </c>
      <c r="I1033" s="64">
        <v>20</v>
      </c>
      <c r="J1033" s="64">
        <v>0</v>
      </c>
      <c r="K1033" s="64" t="s">
        <v>347</v>
      </c>
      <c r="L1033" s="64">
        <v>8</v>
      </c>
      <c r="M1033" s="64">
        <v>1</v>
      </c>
      <c r="N1033" s="62">
        <f t="shared" si="16"/>
        <v>0</v>
      </c>
    </row>
    <row r="1034" spans="1:14" ht="12.75">
      <c r="A1034" s="63">
        <v>1032</v>
      </c>
      <c r="B1034" s="64" t="s">
        <v>1543</v>
      </c>
      <c r="C1034" s="64" t="s">
        <v>449</v>
      </c>
      <c r="D1034" s="64">
        <v>6</v>
      </c>
      <c r="E1034" s="64">
        <v>50</v>
      </c>
      <c r="F1034" s="64">
        <v>0</v>
      </c>
      <c r="G1034" s="64" t="s">
        <v>423</v>
      </c>
      <c r="H1034" s="64">
        <v>110</v>
      </c>
      <c r="I1034" s="64">
        <v>50</v>
      </c>
      <c r="J1034" s="64">
        <v>0</v>
      </c>
      <c r="K1034" s="64" t="s">
        <v>347</v>
      </c>
      <c r="L1034" s="64">
        <v>7</v>
      </c>
      <c r="M1034" s="64">
        <v>10</v>
      </c>
      <c r="N1034" s="62" t="str">
        <f t="shared" si="16"/>
        <v>KUDUS</v>
      </c>
    </row>
    <row r="1035" spans="1:14" ht="12.75">
      <c r="A1035" s="63">
        <v>1033</v>
      </c>
      <c r="B1035" s="64" t="s">
        <v>1544</v>
      </c>
      <c r="C1035" s="64" t="s">
        <v>666</v>
      </c>
      <c r="D1035" s="64">
        <v>24</v>
      </c>
      <c r="E1035" s="64">
        <v>12</v>
      </c>
      <c r="F1035" s="64">
        <v>0</v>
      </c>
      <c r="G1035" s="64" t="s">
        <v>389</v>
      </c>
      <c r="H1035" s="64">
        <v>23</v>
      </c>
      <c r="I1035" s="64">
        <v>20</v>
      </c>
      <c r="J1035" s="64">
        <v>0</v>
      </c>
      <c r="K1035" s="64" t="s">
        <v>347</v>
      </c>
      <c r="L1035" s="64">
        <v>2</v>
      </c>
      <c r="M1035" s="64">
        <v>1</v>
      </c>
      <c r="N1035" s="62">
        <f t="shared" si="16"/>
        <v>0</v>
      </c>
    </row>
    <row r="1036" spans="1:14" ht="12.75">
      <c r="A1036" s="63">
        <v>1034</v>
      </c>
      <c r="B1036" s="64" t="s">
        <v>1545</v>
      </c>
      <c r="C1036" s="64" t="s">
        <v>441</v>
      </c>
      <c r="D1036" s="64">
        <v>32</v>
      </c>
      <c r="E1036" s="64">
        <v>50</v>
      </c>
      <c r="F1036" s="64">
        <v>0</v>
      </c>
      <c r="G1036" s="64" t="s">
        <v>389</v>
      </c>
      <c r="H1036" s="64">
        <v>130</v>
      </c>
      <c r="I1036" s="64">
        <v>51</v>
      </c>
      <c r="J1036" s="64">
        <v>0</v>
      </c>
      <c r="K1036" s="64" t="s">
        <v>347</v>
      </c>
      <c r="L1036" s="64">
        <v>9</v>
      </c>
      <c r="M1036" s="64">
        <v>1</v>
      </c>
      <c r="N1036" s="62">
        <f t="shared" si="16"/>
        <v>0</v>
      </c>
    </row>
    <row r="1037" spans="1:14" ht="12.75">
      <c r="A1037" s="63">
        <v>1035</v>
      </c>
      <c r="B1037" s="64" t="s">
        <v>1546</v>
      </c>
      <c r="C1037" s="64" t="s">
        <v>414</v>
      </c>
      <c r="D1037" s="64">
        <v>6</v>
      </c>
      <c r="E1037" s="64">
        <v>43</v>
      </c>
      <c r="F1037" s="64">
        <v>0</v>
      </c>
      <c r="G1037" s="64" t="s">
        <v>389</v>
      </c>
      <c r="H1037" s="64">
        <v>1</v>
      </c>
      <c r="I1037" s="64">
        <v>35</v>
      </c>
      <c r="J1037" s="64">
        <v>0</v>
      </c>
      <c r="K1037" s="64" t="s">
        <v>395</v>
      </c>
      <c r="L1037" s="64">
        <v>0</v>
      </c>
      <c r="M1037" s="64">
        <v>1</v>
      </c>
      <c r="N1037" s="62">
        <f t="shared" si="16"/>
        <v>0</v>
      </c>
    </row>
    <row r="1038" spans="1:14" ht="12.75">
      <c r="A1038" s="63">
        <v>1036</v>
      </c>
      <c r="B1038" s="65" t="s">
        <v>1547</v>
      </c>
      <c r="C1038" s="65" t="s">
        <v>449</v>
      </c>
      <c r="D1038" s="64">
        <v>6</v>
      </c>
      <c r="E1038" s="64">
        <v>58</v>
      </c>
      <c r="F1038" s="64">
        <v>0</v>
      </c>
      <c r="G1038" s="64" t="s">
        <v>423</v>
      </c>
      <c r="H1038" s="64">
        <v>108</v>
      </c>
      <c r="I1038" s="64">
        <v>28</v>
      </c>
      <c r="J1038" s="64">
        <v>0</v>
      </c>
      <c r="K1038" s="64" t="s">
        <v>347</v>
      </c>
      <c r="L1038" s="64">
        <v>7</v>
      </c>
      <c r="M1038" s="64">
        <v>10</v>
      </c>
      <c r="N1038" s="62" t="str">
        <f t="shared" si="16"/>
        <v>KUNINGAN</v>
      </c>
    </row>
    <row r="1039" spans="1:14" ht="12.75">
      <c r="A1039" s="63">
        <v>1037</v>
      </c>
      <c r="B1039" s="65" t="s">
        <v>1548</v>
      </c>
      <c r="C1039" s="65" t="s">
        <v>645</v>
      </c>
      <c r="D1039" s="64">
        <v>24</v>
      </c>
      <c r="E1039" s="64">
        <v>59</v>
      </c>
      <c r="F1039" s="64">
        <v>0</v>
      </c>
      <c r="G1039" s="64" t="s">
        <v>389</v>
      </c>
      <c r="H1039" s="64">
        <v>102</v>
      </c>
      <c r="I1039" s="64">
        <v>44</v>
      </c>
      <c r="J1039" s="64">
        <v>0</v>
      </c>
      <c r="K1039" s="64" t="s">
        <v>347</v>
      </c>
      <c r="L1039" s="64">
        <v>8</v>
      </c>
      <c r="M1039" s="64">
        <v>1</v>
      </c>
      <c r="N1039" s="62">
        <f t="shared" si="16"/>
        <v>0</v>
      </c>
    </row>
    <row r="1040" spans="1:14" ht="12.75">
      <c r="A1040" s="63">
        <v>1038</v>
      </c>
      <c r="B1040" s="64" t="s">
        <v>1549</v>
      </c>
      <c r="C1040" s="64" t="s">
        <v>1299</v>
      </c>
      <c r="D1040" s="64">
        <v>63</v>
      </c>
      <c r="E1040" s="64">
        <v>0</v>
      </c>
      <c r="F1040" s="64">
        <v>0</v>
      </c>
      <c r="G1040" s="64" t="s">
        <v>389</v>
      </c>
      <c r="H1040" s="64">
        <v>27</v>
      </c>
      <c r="I1040" s="64">
        <v>48</v>
      </c>
      <c r="J1040" s="64">
        <v>0</v>
      </c>
      <c r="K1040" s="64" t="s">
        <v>347</v>
      </c>
      <c r="L1040" s="64">
        <v>2</v>
      </c>
      <c r="M1040" s="64">
        <v>1</v>
      </c>
      <c r="N1040" s="62">
        <f t="shared" si="16"/>
        <v>0</v>
      </c>
    </row>
    <row r="1041" spans="1:14" ht="12.75">
      <c r="A1041" s="63">
        <v>1039</v>
      </c>
      <c r="B1041" s="64" t="s">
        <v>1550</v>
      </c>
      <c r="C1041" s="64" t="s">
        <v>449</v>
      </c>
      <c r="D1041" s="64">
        <v>10</v>
      </c>
      <c r="E1041" s="64">
        <v>12</v>
      </c>
      <c r="F1041" s="64">
        <v>0</v>
      </c>
      <c r="G1041" s="64" t="s">
        <v>423</v>
      </c>
      <c r="H1041" s="64">
        <v>123</v>
      </c>
      <c r="I1041" s="64">
        <v>35</v>
      </c>
      <c r="J1041" s="64">
        <v>0</v>
      </c>
      <c r="K1041" s="64" t="s">
        <v>347</v>
      </c>
      <c r="L1041" s="64">
        <v>8</v>
      </c>
      <c r="M1041" s="64">
        <v>10</v>
      </c>
      <c r="N1041" s="62" t="str">
        <f t="shared" si="16"/>
        <v>KUPANG</v>
      </c>
    </row>
    <row r="1042" spans="1:14" ht="12.75">
      <c r="A1042" s="63">
        <v>1040</v>
      </c>
      <c r="B1042" s="64" t="s">
        <v>1551</v>
      </c>
      <c r="C1042" s="64" t="s">
        <v>439</v>
      </c>
      <c r="D1042" s="64">
        <v>32</v>
      </c>
      <c r="E1042" s="64">
        <v>26</v>
      </c>
      <c r="F1042" s="64">
        <v>0</v>
      </c>
      <c r="G1042" s="64" t="s">
        <v>389</v>
      </c>
      <c r="H1042" s="64">
        <v>35</v>
      </c>
      <c r="I1042" s="64">
        <v>42</v>
      </c>
      <c r="J1042" s="64">
        <v>0</v>
      </c>
      <c r="K1042" s="64" t="s">
        <v>347</v>
      </c>
      <c r="L1042" s="64">
        <v>2</v>
      </c>
      <c r="M1042" s="64">
        <v>500</v>
      </c>
      <c r="N1042" s="62">
        <f t="shared" si="16"/>
        <v>0</v>
      </c>
    </row>
    <row r="1043" spans="1:14" ht="12.75">
      <c r="A1043" s="63">
        <v>1041</v>
      </c>
      <c r="B1043" s="65" t="s">
        <v>1552</v>
      </c>
      <c r="C1043" s="65" t="s">
        <v>871</v>
      </c>
      <c r="D1043" s="64">
        <v>35</v>
      </c>
      <c r="E1043" s="64">
        <v>54</v>
      </c>
      <c r="F1043" s="64">
        <v>0</v>
      </c>
      <c r="G1043" s="64" t="s">
        <v>389</v>
      </c>
      <c r="H1043" s="64">
        <v>126</v>
      </c>
      <c r="I1043" s="64">
        <v>37</v>
      </c>
      <c r="J1043" s="64">
        <v>0</v>
      </c>
      <c r="K1043" s="64" t="s">
        <v>347</v>
      </c>
      <c r="L1043" s="64">
        <v>9</v>
      </c>
      <c r="M1043" s="64">
        <v>1</v>
      </c>
      <c r="N1043" s="62">
        <f t="shared" si="16"/>
        <v>0</v>
      </c>
    </row>
    <row r="1044" spans="1:14" ht="12.75">
      <c r="A1044" s="63">
        <v>1042</v>
      </c>
      <c r="B1044" s="64" t="s">
        <v>1553</v>
      </c>
      <c r="C1044" s="64" t="s">
        <v>449</v>
      </c>
      <c r="D1044" s="64">
        <v>3</v>
      </c>
      <c r="E1044" s="64">
        <v>30</v>
      </c>
      <c r="F1044" s="64">
        <v>0</v>
      </c>
      <c r="G1044" s="64" t="s">
        <v>423</v>
      </c>
      <c r="H1044" s="64">
        <v>97</v>
      </c>
      <c r="I1044" s="64">
        <v>51</v>
      </c>
      <c r="J1044" s="64">
        <v>0</v>
      </c>
      <c r="K1044" s="64" t="s">
        <v>347</v>
      </c>
      <c r="L1044" s="64">
        <v>7</v>
      </c>
      <c r="M1044" s="64">
        <v>10</v>
      </c>
      <c r="N1044" s="62" t="str">
        <f t="shared" si="16"/>
        <v>KUTACANE</v>
      </c>
    </row>
    <row r="1045" spans="1:14" ht="12.75">
      <c r="A1045" s="63">
        <v>1043</v>
      </c>
      <c r="B1045" s="64" t="s">
        <v>1554</v>
      </c>
      <c r="C1045" s="64" t="s">
        <v>449</v>
      </c>
      <c r="D1045" s="64">
        <v>0</v>
      </c>
      <c r="E1045" s="64">
        <v>30</v>
      </c>
      <c r="F1045" s="64">
        <v>0</v>
      </c>
      <c r="G1045" s="64" t="s">
        <v>389</v>
      </c>
      <c r="H1045" s="64">
        <v>117</v>
      </c>
      <c r="I1045" s="64">
        <v>0</v>
      </c>
      <c r="J1045" s="64">
        <v>0</v>
      </c>
      <c r="K1045" s="64" t="s">
        <v>347</v>
      </c>
      <c r="L1045" s="64">
        <v>8</v>
      </c>
      <c r="M1045" s="64">
        <v>10</v>
      </c>
      <c r="N1045" s="62" t="str">
        <f t="shared" si="16"/>
        <v>KUTAI</v>
      </c>
    </row>
    <row r="1046" spans="1:14" ht="12.75">
      <c r="A1046" s="63">
        <v>1044</v>
      </c>
      <c r="B1046" s="65" t="s">
        <v>1555</v>
      </c>
      <c r="C1046" s="65" t="s">
        <v>394</v>
      </c>
      <c r="D1046" s="64">
        <v>58</v>
      </c>
      <c r="E1046" s="64">
        <v>6</v>
      </c>
      <c r="F1046" s="64">
        <v>0</v>
      </c>
      <c r="G1046" s="64" t="s">
        <v>389</v>
      </c>
      <c r="H1046" s="64">
        <v>68</v>
      </c>
      <c r="I1046" s="64">
        <v>24</v>
      </c>
      <c r="J1046" s="64">
        <v>0</v>
      </c>
      <c r="K1046" s="64" t="s">
        <v>395</v>
      </c>
      <c r="L1046" s="64">
        <v>-5</v>
      </c>
      <c r="M1046" s="64">
        <v>1</v>
      </c>
      <c r="N1046" s="62">
        <f t="shared" si="16"/>
        <v>0</v>
      </c>
    </row>
    <row r="1047" spans="1:14" ht="12.75">
      <c r="A1047" s="63">
        <v>1045</v>
      </c>
      <c r="B1047" s="64" t="s">
        <v>1556</v>
      </c>
      <c r="C1047" s="64" t="s">
        <v>1556</v>
      </c>
      <c r="D1047" s="64">
        <v>29</v>
      </c>
      <c r="E1047" s="64">
        <v>14</v>
      </c>
      <c r="F1047" s="64">
        <v>0</v>
      </c>
      <c r="G1047" s="64" t="s">
        <v>389</v>
      </c>
      <c r="H1047" s="64">
        <v>47</v>
      </c>
      <c r="I1047" s="64">
        <v>59</v>
      </c>
      <c r="J1047" s="64">
        <v>0</v>
      </c>
      <c r="K1047" s="64" t="s">
        <v>347</v>
      </c>
      <c r="L1047" s="64">
        <v>3</v>
      </c>
      <c r="M1047" s="64">
        <v>1</v>
      </c>
      <c r="N1047" s="62">
        <f t="shared" si="16"/>
        <v>0</v>
      </c>
    </row>
    <row r="1048" spans="1:14" ht="12.75">
      <c r="A1048" s="63">
        <v>1046</v>
      </c>
      <c r="B1048" s="64" t="s">
        <v>1557</v>
      </c>
      <c r="C1048" s="64" t="s">
        <v>1351</v>
      </c>
      <c r="D1048" s="64">
        <v>35</v>
      </c>
      <c r="E1048" s="64">
        <v>9</v>
      </c>
      <c r="F1048" s="64">
        <v>0</v>
      </c>
      <c r="G1048" s="64" t="s">
        <v>389</v>
      </c>
      <c r="H1048" s="64">
        <v>126</v>
      </c>
      <c r="I1048" s="64">
        <v>54</v>
      </c>
      <c r="J1048" s="64">
        <v>0</v>
      </c>
      <c r="K1048" s="64" t="s">
        <v>347</v>
      </c>
      <c r="L1048" s="64">
        <v>9</v>
      </c>
      <c r="M1048" s="64">
        <v>1</v>
      </c>
      <c r="N1048" s="62">
        <f t="shared" si="16"/>
        <v>0</v>
      </c>
    </row>
    <row r="1049" spans="1:14" ht="12.75">
      <c r="A1049" s="63">
        <v>1047</v>
      </c>
      <c r="B1049" s="64" t="s">
        <v>1557</v>
      </c>
      <c r="C1049" s="64" t="s">
        <v>871</v>
      </c>
      <c r="D1049" s="64">
        <v>35</v>
      </c>
      <c r="E1049" s="64">
        <v>7</v>
      </c>
      <c r="F1049" s="64">
        <v>0</v>
      </c>
      <c r="G1049" s="64" t="s">
        <v>389</v>
      </c>
      <c r="H1049" s="64">
        <v>126</v>
      </c>
      <c r="I1049" s="64">
        <v>49</v>
      </c>
      <c r="J1049" s="64">
        <v>0</v>
      </c>
      <c r="K1049" s="64" t="s">
        <v>347</v>
      </c>
      <c r="L1049" s="64">
        <v>9</v>
      </c>
      <c r="M1049" s="64">
        <v>1</v>
      </c>
      <c r="N1049" s="62">
        <f t="shared" si="16"/>
        <v>0</v>
      </c>
    </row>
    <row r="1050" spans="1:14" ht="12.75">
      <c r="A1050" s="63">
        <v>1048</v>
      </c>
      <c r="B1050" s="64" t="s">
        <v>1558</v>
      </c>
      <c r="C1050" s="64" t="s">
        <v>441</v>
      </c>
      <c r="D1050" s="64">
        <v>35</v>
      </c>
      <c r="E1050" s="64">
        <v>2</v>
      </c>
      <c r="F1050" s="64">
        <v>0</v>
      </c>
      <c r="G1050" s="64" t="s">
        <v>389</v>
      </c>
      <c r="H1050" s="64">
        <v>135</v>
      </c>
      <c r="I1050" s="64">
        <v>45</v>
      </c>
      <c r="J1050" s="64">
        <v>0</v>
      </c>
      <c r="K1050" s="64" t="s">
        <v>347</v>
      </c>
      <c r="L1050" s="64">
        <v>9</v>
      </c>
      <c r="M1050" s="64">
        <v>1</v>
      </c>
      <c r="N1050" s="62">
        <f t="shared" si="16"/>
        <v>0</v>
      </c>
    </row>
    <row r="1051" spans="1:14" ht="12.75">
      <c r="A1051" s="63">
        <v>1049</v>
      </c>
      <c r="B1051" s="65" t="s">
        <v>1559</v>
      </c>
      <c r="C1051" s="65" t="s">
        <v>1560</v>
      </c>
      <c r="D1051" s="64">
        <v>15</v>
      </c>
      <c r="E1051" s="64">
        <v>44</v>
      </c>
      <c r="F1051" s="64">
        <v>0</v>
      </c>
      <c r="G1051" s="64" t="s">
        <v>389</v>
      </c>
      <c r="H1051" s="64">
        <v>86</v>
      </c>
      <c r="I1051" s="64">
        <v>51</v>
      </c>
      <c r="J1051" s="64">
        <v>0</v>
      </c>
      <c r="K1051" s="64" t="s">
        <v>395</v>
      </c>
      <c r="L1051" s="64">
        <v>6</v>
      </c>
      <c r="M1051" s="64">
        <v>1</v>
      </c>
      <c r="N1051" s="62">
        <f t="shared" si="16"/>
        <v>0</v>
      </c>
    </row>
    <row r="1052" spans="1:14" ht="12.75">
      <c r="A1052" s="63">
        <v>1050</v>
      </c>
      <c r="B1052" s="64" t="s">
        <v>1561</v>
      </c>
      <c r="C1052" s="64" t="s">
        <v>523</v>
      </c>
      <c r="D1052" s="64">
        <v>43</v>
      </c>
      <c r="E1052" s="64">
        <v>53</v>
      </c>
      <c r="F1052" s="64">
        <v>0</v>
      </c>
      <c r="G1052" s="64" t="s">
        <v>389</v>
      </c>
      <c r="H1052" s="64">
        <v>91</v>
      </c>
      <c r="I1052" s="64">
        <v>15</v>
      </c>
      <c r="J1052" s="64">
        <v>0</v>
      </c>
      <c r="K1052" s="64" t="s">
        <v>395</v>
      </c>
      <c r="L1052" s="64">
        <v>-6</v>
      </c>
      <c r="M1052" s="64">
        <v>1</v>
      </c>
      <c r="N1052" s="62">
        <f t="shared" si="16"/>
        <v>0</v>
      </c>
    </row>
    <row r="1053" spans="1:14" ht="12.75">
      <c r="A1053" s="63">
        <v>1051</v>
      </c>
      <c r="B1053" s="64" t="s">
        <v>1562</v>
      </c>
      <c r="C1053" s="64" t="s">
        <v>394</v>
      </c>
      <c r="D1053" s="64">
        <v>53</v>
      </c>
      <c r="E1053" s="64">
        <v>38</v>
      </c>
      <c r="F1053" s="64">
        <v>0</v>
      </c>
      <c r="G1053" s="64" t="s">
        <v>389</v>
      </c>
      <c r="H1053" s="64">
        <v>77</v>
      </c>
      <c r="I1053" s="64">
        <v>42</v>
      </c>
      <c r="J1053" s="64">
        <v>0</v>
      </c>
      <c r="K1053" s="64" t="s">
        <v>395</v>
      </c>
      <c r="L1053" s="64">
        <v>-5</v>
      </c>
      <c r="M1053" s="64">
        <v>1</v>
      </c>
      <c r="N1053" s="62">
        <f t="shared" si="16"/>
        <v>0</v>
      </c>
    </row>
    <row r="1054" spans="1:14" ht="12.75">
      <c r="A1054" s="63">
        <v>1052</v>
      </c>
      <c r="B1054" s="64" t="s">
        <v>1562</v>
      </c>
      <c r="C1054" s="64" t="s">
        <v>544</v>
      </c>
      <c r="D1054" s="64">
        <v>45</v>
      </c>
      <c r="E1054" s="64">
        <v>17</v>
      </c>
      <c r="F1054" s="64">
        <v>0</v>
      </c>
      <c r="G1054" s="64" t="s">
        <v>389</v>
      </c>
      <c r="H1054" s="64">
        <v>118</v>
      </c>
      <c r="I1054" s="64">
        <v>0</v>
      </c>
      <c r="J1054" s="64">
        <v>0</v>
      </c>
      <c r="K1054" s="64" t="s">
        <v>395</v>
      </c>
      <c r="L1054" s="64">
        <v>-8</v>
      </c>
      <c r="M1054" s="64">
        <v>1</v>
      </c>
      <c r="N1054" s="62">
        <f t="shared" si="16"/>
        <v>0</v>
      </c>
    </row>
    <row r="1055" spans="1:14" ht="12.75">
      <c r="A1055" s="63">
        <v>1053</v>
      </c>
      <c r="B1055" s="64" t="s">
        <v>1563</v>
      </c>
      <c r="C1055" s="64" t="s">
        <v>914</v>
      </c>
      <c r="D1055" s="64">
        <v>16</v>
      </c>
      <c r="E1055" s="64">
        <v>30</v>
      </c>
      <c r="F1055" s="64">
        <v>0</v>
      </c>
      <c r="G1055" s="64" t="s">
        <v>423</v>
      </c>
      <c r="H1055" s="64">
        <v>68</v>
      </c>
      <c r="I1055" s="64">
        <v>12</v>
      </c>
      <c r="J1055" s="64">
        <v>0</v>
      </c>
      <c r="K1055" s="64" t="s">
        <v>395</v>
      </c>
      <c r="L1055" s="64">
        <v>-4</v>
      </c>
      <c r="M1055" s="64">
        <v>1</v>
      </c>
      <c r="N1055" s="62">
        <f t="shared" si="16"/>
        <v>0</v>
      </c>
    </row>
    <row r="1056" spans="1:14" ht="12.75">
      <c r="A1056" s="63">
        <v>1054</v>
      </c>
      <c r="B1056" s="65" t="s">
        <v>1564</v>
      </c>
      <c r="C1056" s="65" t="s">
        <v>568</v>
      </c>
      <c r="D1056" s="64">
        <v>29</v>
      </c>
      <c r="E1056" s="64">
        <v>23</v>
      </c>
      <c r="F1056" s="64">
        <v>0</v>
      </c>
      <c r="G1056" s="64" t="s">
        <v>423</v>
      </c>
      <c r="H1056" s="64">
        <v>66</v>
      </c>
      <c r="I1056" s="64">
        <v>47</v>
      </c>
      <c r="J1056" s="64">
        <v>0</v>
      </c>
      <c r="K1056" s="64" t="s">
        <v>395</v>
      </c>
      <c r="L1056" s="64">
        <v>-3</v>
      </c>
      <c r="M1056" s="64">
        <v>1</v>
      </c>
      <c r="N1056" s="62">
        <f t="shared" si="16"/>
        <v>0</v>
      </c>
    </row>
    <row r="1057" spans="1:14" ht="12.75">
      <c r="A1057" s="63">
        <v>1055</v>
      </c>
      <c r="B1057" s="64" t="s">
        <v>1565</v>
      </c>
      <c r="C1057" s="64" t="s">
        <v>429</v>
      </c>
      <c r="D1057" s="64">
        <v>46</v>
      </c>
      <c r="E1057" s="64">
        <v>11</v>
      </c>
      <c r="F1057" s="64">
        <v>0</v>
      </c>
      <c r="G1057" s="64" t="s">
        <v>389</v>
      </c>
      <c r="H1057" s="64">
        <v>1</v>
      </c>
      <c r="I1057" s="64">
        <v>11</v>
      </c>
      <c r="J1057" s="64">
        <v>0</v>
      </c>
      <c r="K1057" s="64" t="s">
        <v>395</v>
      </c>
      <c r="L1057" s="64">
        <v>1</v>
      </c>
      <c r="M1057" s="64">
        <v>1</v>
      </c>
      <c r="N1057" s="62">
        <f t="shared" si="16"/>
        <v>0</v>
      </c>
    </row>
    <row r="1058" spans="1:14" ht="12.75">
      <c r="A1058" s="63">
        <v>1056</v>
      </c>
      <c r="B1058" s="64" t="s">
        <v>1566</v>
      </c>
      <c r="C1058" s="64" t="s">
        <v>451</v>
      </c>
      <c r="D1058" s="64">
        <v>34</v>
      </c>
      <c r="E1058" s="64">
        <v>6</v>
      </c>
      <c r="F1058" s="64">
        <v>0</v>
      </c>
      <c r="G1058" s="64" t="s">
        <v>389</v>
      </c>
      <c r="H1058" s="64">
        <v>117</v>
      </c>
      <c r="I1058" s="64">
        <v>47</v>
      </c>
      <c r="J1058" s="64">
        <v>0</v>
      </c>
      <c r="K1058" s="64" t="s">
        <v>395</v>
      </c>
      <c r="L1058" s="64">
        <v>-8</v>
      </c>
      <c r="M1058" s="64">
        <v>1</v>
      </c>
      <c r="N1058" s="62">
        <f t="shared" si="16"/>
        <v>0</v>
      </c>
    </row>
    <row r="1059" spans="1:14" ht="12.75">
      <c r="A1059" s="63">
        <v>1057</v>
      </c>
      <c r="B1059" s="64" t="s">
        <v>1567</v>
      </c>
      <c r="C1059" s="64" t="s">
        <v>427</v>
      </c>
      <c r="D1059" s="64">
        <v>27</v>
      </c>
      <c r="E1059" s="64">
        <v>8</v>
      </c>
      <c r="F1059" s="64">
        <v>0</v>
      </c>
      <c r="G1059" s="64" t="s">
        <v>389</v>
      </c>
      <c r="H1059" s="64">
        <v>13</v>
      </c>
      <c r="I1059" s="64">
        <v>13</v>
      </c>
      <c r="J1059" s="64">
        <v>0</v>
      </c>
      <c r="K1059" s="64" t="s">
        <v>395</v>
      </c>
      <c r="L1059" s="64">
        <v>0</v>
      </c>
      <c r="M1059" s="64">
        <v>1</v>
      </c>
      <c r="N1059" s="62">
        <f t="shared" si="16"/>
        <v>0</v>
      </c>
    </row>
    <row r="1060" spans="1:14" ht="12.75">
      <c r="A1060" s="63">
        <v>1058</v>
      </c>
      <c r="B1060" s="64" t="s">
        <v>1568</v>
      </c>
      <c r="C1060" s="64" t="s">
        <v>449</v>
      </c>
      <c r="D1060" s="64">
        <v>0</v>
      </c>
      <c r="E1060" s="64">
        <v>30</v>
      </c>
      <c r="F1060" s="64">
        <v>0</v>
      </c>
      <c r="G1060" s="64" t="s">
        <v>423</v>
      </c>
      <c r="H1060" s="64">
        <v>127</v>
      </c>
      <c r="I1060" s="64">
        <v>29</v>
      </c>
      <c r="J1060" s="64">
        <v>0</v>
      </c>
      <c r="K1060" s="64" t="s">
        <v>347</v>
      </c>
      <c r="L1060" s="64">
        <v>9</v>
      </c>
      <c r="M1060" s="64">
        <v>10</v>
      </c>
      <c r="N1060" s="62" t="str">
        <f t="shared" si="16"/>
        <v>LABUHA</v>
      </c>
    </row>
    <row r="1061" spans="1:14" ht="12.75">
      <c r="A1061" s="63">
        <v>1059</v>
      </c>
      <c r="B1061" s="64" t="s">
        <v>1569</v>
      </c>
      <c r="C1061" s="64" t="s">
        <v>449</v>
      </c>
      <c r="D1061" s="64">
        <v>6</v>
      </c>
      <c r="E1061" s="64">
        <v>24</v>
      </c>
      <c r="F1061" s="64">
        <v>0</v>
      </c>
      <c r="G1061" s="64" t="s">
        <v>423</v>
      </c>
      <c r="H1061" s="64">
        <v>105</v>
      </c>
      <c r="I1061" s="64">
        <v>49</v>
      </c>
      <c r="J1061" s="64">
        <v>0</v>
      </c>
      <c r="K1061" s="64" t="s">
        <v>347</v>
      </c>
      <c r="L1061" s="64">
        <v>7</v>
      </c>
      <c r="M1061" s="64">
        <v>10</v>
      </c>
      <c r="N1061" s="62" t="str">
        <f t="shared" si="16"/>
        <v>LABUHAN</v>
      </c>
    </row>
    <row r="1062" spans="1:14" ht="12.75">
      <c r="A1062" s="63">
        <v>1060</v>
      </c>
      <c r="B1062" s="65" t="s">
        <v>1570</v>
      </c>
      <c r="C1062" s="65" t="s">
        <v>394</v>
      </c>
      <c r="D1062" s="64">
        <v>55</v>
      </c>
      <c r="E1062" s="64">
        <v>9</v>
      </c>
      <c r="F1062" s="64">
        <v>0</v>
      </c>
      <c r="G1062" s="64" t="s">
        <v>389</v>
      </c>
      <c r="H1062" s="64">
        <v>105</v>
      </c>
      <c r="I1062" s="64">
        <v>16</v>
      </c>
      <c r="J1062" s="64">
        <v>0</v>
      </c>
      <c r="K1062" s="64" t="s">
        <v>395</v>
      </c>
      <c r="L1062" s="64">
        <v>-6</v>
      </c>
      <c r="M1062" s="64">
        <v>1</v>
      </c>
      <c r="N1062" s="62">
        <f t="shared" si="16"/>
        <v>0</v>
      </c>
    </row>
    <row r="1063" spans="1:14" ht="12.75">
      <c r="A1063" s="63">
        <v>1061</v>
      </c>
      <c r="B1063" s="65" t="s">
        <v>1571</v>
      </c>
      <c r="C1063" s="65" t="s">
        <v>507</v>
      </c>
      <c r="D1063" s="64">
        <v>40</v>
      </c>
      <c r="E1063" s="64">
        <v>25</v>
      </c>
      <c r="F1063" s="64">
        <v>0</v>
      </c>
      <c r="G1063" s="64" t="s">
        <v>389</v>
      </c>
      <c r="H1063" s="64">
        <v>86</v>
      </c>
      <c r="I1063" s="64">
        <v>56</v>
      </c>
      <c r="J1063" s="64">
        <v>0</v>
      </c>
      <c r="K1063" s="64" t="s">
        <v>395</v>
      </c>
      <c r="L1063" s="64">
        <v>-5</v>
      </c>
      <c r="M1063" s="64">
        <v>1</v>
      </c>
      <c r="N1063" s="62">
        <f t="shared" si="16"/>
        <v>0</v>
      </c>
    </row>
    <row r="1064" spans="1:14" ht="12.75">
      <c r="A1064" s="63">
        <v>1062</v>
      </c>
      <c r="B1064" s="65" t="s">
        <v>1572</v>
      </c>
      <c r="C1064" s="65" t="s">
        <v>410</v>
      </c>
      <c r="D1064" s="64">
        <v>6</v>
      </c>
      <c r="E1064" s="64">
        <v>35</v>
      </c>
      <c r="F1064" s="64">
        <v>0</v>
      </c>
      <c r="G1064" s="64" t="s">
        <v>389</v>
      </c>
      <c r="H1064" s="64">
        <v>3</v>
      </c>
      <c r="I1064" s="64">
        <v>20</v>
      </c>
      <c r="J1064" s="64">
        <v>0</v>
      </c>
      <c r="K1064" s="64" t="s">
        <v>347</v>
      </c>
      <c r="L1064" s="64">
        <v>1</v>
      </c>
      <c r="M1064" s="64">
        <v>1</v>
      </c>
      <c r="N1064" s="62">
        <f t="shared" si="16"/>
        <v>0</v>
      </c>
    </row>
    <row r="1065" spans="1:14" ht="12.75">
      <c r="A1065" s="63">
        <v>1063</v>
      </c>
      <c r="B1065" s="64" t="s">
        <v>1573</v>
      </c>
      <c r="C1065" s="64" t="s">
        <v>449</v>
      </c>
      <c r="D1065" s="64">
        <v>3</v>
      </c>
      <c r="E1065" s="64">
        <v>47</v>
      </c>
      <c r="F1065" s="64">
        <v>0</v>
      </c>
      <c r="G1065" s="64" t="s">
        <v>423</v>
      </c>
      <c r="H1065" s="64">
        <v>103</v>
      </c>
      <c r="I1065" s="64">
        <v>32</v>
      </c>
      <c r="J1065" s="64">
        <v>0</v>
      </c>
      <c r="K1065" s="64" t="s">
        <v>347</v>
      </c>
      <c r="L1065" s="64">
        <v>7</v>
      </c>
      <c r="M1065" s="64">
        <v>10</v>
      </c>
      <c r="N1065" s="62" t="str">
        <f t="shared" si="16"/>
        <v>LAHAT</v>
      </c>
    </row>
    <row r="1066" spans="1:14" ht="12.75">
      <c r="A1066" s="63">
        <v>1064</v>
      </c>
      <c r="B1066" s="64" t="s">
        <v>1574</v>
      </c>
      <c r="C1066" s="64" t="s">
        <v>1102</v>
      </c>
      <c r="D1066" s="64">
        <v>31</v>
      </c>
      <c r="E1066" s="64">
        <v>31</v>
      </c>
      <c r="F1066" s="64">
        <v>0</v>
      </c>
      <c r="G1066" s="64" t="s">
        <v>389</v>
      </c>
      <c r="H1066" s="64">
        <v>74</v>
      </c>
      <c r="I1066" s="64">
        <v>24</v>
      </c>
      <c r="J1066" s="64">
        <v>0</v>
      </c>
      <c r="K1066" s="64" t="s">
        <v>347</v>
      </c>
      <c r="L1066" s="64">
        <v>5</v>
      </c>
      <c r="M1066" s="64">
        <v>1</v>
      </c>
      <c r="N1066" s="62">
        <f t="shared" si="16"/>
        <v>0</v>
      </c>
    </row>
    <row r="1067" spans="1:14" ht="12.75">
      <c r="A1067" s="63">
        <v>1065</v>
      </c>
      <c r="B1067" s="64" t="s">
        <v>1575</v>
      </c>
      <c r="C1067" s="64" t="s">
        <v>1299</v>
      </c>
      <c r="D1067" s="64">
        <v>60</v>
      </c>
      <c r="E1067" s="64">
        <v>58</v>
      </c>
      <c r="F1067" s="64">
        <v>0</v>
      </c>
      <c r="G1067" s="64" t="s">
        <v>389</v>
      </c>
      <c r="H1067" s="64">
        <v>25</v>
      </c>
      <c r="I1067" s="64">
        <v>40</v>
      </c>
      <c r="J1067" s="64">
        <v>0</v>
      </c>
      <c r="K1067" s="64" t="s">
        <v>347</v>
      </c>
      <c r="L1067" s="64">
        <v>2</v>
      </c>
      <c r="M1067" s="64">
        <v>1</v>
      </c>
      <c r="N1067" s="62">
        <f t="shared" si="16"/>
        <v>0</v>
      </c>
    </row>
    <row r="1068" spans="1:14" ht="12.75">
      <c r="A1068" s="63">
        <v>1066</v>
      </c>
      <c r="B1068" s="65" t="s">
        <v>1576</v>
      </c>
      <c r="C1068" s="65" t="s">
        <v>844</v>
      </c>
      <c r="D1068" s="64">
        <v>34</v>
      </c>
      <c r="E1068" s="64">
        <v>28</v>
      </c>
      <c r="F1068" s="64">
        <v>0</v>
      </c>
      <c r="G1068" s="64" t="s">
        <v>389</v>
      </c>
      <c r="H1068" s="64">
        <v>114</v>
      </c>
      <c r="I1068" s="64">
        <v>22</v>
      </c>
      <c r="J1068" s="64">
        <v>0</v>
      </c>
      <c r="K1068" s="64" t="s">
        <v>395</v>
      </c>
      <c r="L1068" s="64">
        <v>-7</v>
      </c>
      <c r="M1068" s="64">
        <v>1</v>
      </c>
      <c r="N1068" s="62">
        <f t="shared" si="16"/>
        <v>0</v>
      </c>
    </row>
    <row r="1069" spans="1:14" ht="12.75">
      <c r="A1069" s="63">
        <v>1067</v>
      </c>
      <c r="B1069" s="64" t="s">
        <v>1577</v>
      </c>
      <c r="C1069" s="64" t="s">
        <v>834</v>
      </c>
      <c r="D1069" s="64">
        <v>38</v>
      </c>
      <c r="E1069" s="64">
        <v>6</v>
      </c>
      <c r="F1069" s="64">
        <v>0</v>
      </c>
      <c r="G1069" s="64" t="s">
        <v>389</v>
      </c>
      <c r="H1069" s="64">
        <v>92</v>
      </c>
      <c r="I1069" s="64">
        <v>33</v>
      </c>
      <c r="J1069" s="64">
        <v>0</v>
      </c>
      <c r="K1069" s="64" t="s">
        <v>395</v>
      </c>
      <c r="L1069" s="64">
        <v>-6</v>
      </c>
      <c r="M1069" s="64">
        <v>1</v>
      </c>
      <c r="N1069" s="62">
        <f t="shared" si="16"/>
        <v>0</v>
      </c>
    </row>
    <row r="1070" spans="1:14" ht="12.75">
      <c r="A1070" s="63">
        <v>1068</v>
      </c>
      <c r="B1070" s="65" t="s">
        <v>1578</v>
      </c>
      <c r="C1070" s="65" t="s">
        <v>451</v>
      </c>
      <c r="D1070" s="64">
        <v>38</v>
      </c>
      <c r="E1070" s="64">
        <v>54</v>
      </c>
      <c r="F1070" s="64">
        <v>0</v>
      </c>
      <c r="G1070" s="64" t="s">
        <v>389</v>
      </c>
      <c r="H1070" s="64">
        <v>119</v>
      </c>
      <c r="I1070" s="64">
        <v>60</v>
      </c>
      <c r="J1070" s="64">
        <v>0</v>
      </c>
      <c r="K1070" s="64" t="s">
        <v>395</v>
      </c>
      <c r="L1070" s="64">
        <v>-8</v>
      </c>
      <c r="M1070" s="64">
        <v>1</v>
      </c>
      <c r="N1070" s="62">
        <f t="shared" si="16"/>
        <v>0</v>
      </c>
    </row>
    <row r="1071" spans="1:14" ht="12.75">
      <c r="A1071" s="63">
        <v>1069</v>
      </c>
      <c r="B1071" s="65" t="s">
        <v>1579</v>
      </c>
      <c r="C1071" s="65" t="s">
        <v>555</v>
      </c>
      <c r="D1071" s="64">
        <v>40</v>
      </c>
      <c r="E1071" s="64">
        <v>2</v>
      </c>
      <c r="F1071" s="64">
        <v>0</v>
      </c>
      <c r="G1071" s="64" t="s">
        <v>389</v>
      </c>
      <c r="H1071" s="64">
        <v>74</v>
      </c>
      <c r="I1071" s="64">
        <v>21</v>
      </c>
      <c r="J1071" s="64">
        <v>0</v>
      </c>
      <c r="K1071" s="64" t="s">
        <v>395</v>
      </c>
      <c r="L1071" s="64">
        <v>-5</v>
      </c>
      <c r="M1071" s="64">
        <v>1</v>
      </c>
      <c r="N1071" s="62">
        <f t="shared" si="16"/>
        <v>0</v>
      </c>
    </row>
    <row r="1072" spans="1:14" ht="12.75">
      <c r="A1072" s="63">
        <v>1070</v>
      </c>
      <c r="B1072" s="64" t="s">
        <v>1580</v>
      </c>
      <c r="C1072" s="64" t="s">
        <v>653</v>
      </c>
      <c r="D1072" s="64">
        <v>52</v>
      </c>
      <c r="E1072" s="64">
        <v>25</v>
      </c>
      <c r="F1072" s="64">
        <v>0</v>
      </c>
      <c r="G1072" s="64" t="s">
        <v>389</v>
      </c>
      <c r="H1072" s="64">
        <v>0</v>
      </c>
      <c r="I1072" s="64">
        <v>34</v>
      </c>
      <c r="J1072" s="64">
        <v>0</v>
      </c>
      <c r="K1072" s="64" t="s">
        <v>347</v>
      </c>
      <c r="L1072" s="64">
        <v>0</v>
      </c>
      <c r="M1072" s="64">
        <v>1</v>
      </c>
      <c r="N1072" s="62">
        <f t="shared" si="16"/>
        <v>0</v>
      </c>
    </row>
    <row r="1073" spans="1:14" ht="12.75">
      <c r="A1073" s="63">
        <v>1071</v>
      </c>
      <c r="B1073" s="64" t="s">
        <v>1581</v>
      </c>
      <c r="C1073" s="64" t="s">
        <v>544</v>
      </c>
      <c r="D1073" s="64">
        <v>42</v>
      </c>
      <c r="E1073" s="64">
        <v>10</v>
      </c>
      <c r="F1073" s="64">
        <v>0</v>
      </c>
      <c r="G1073" s="64" t="s">
        <v>389</v>
      </c>
      <c r="H1073" s="64">
        <v>120</v>
      </c>
      <c r="I1073" s="64">
        <v>24</v>
      </c>
      <c r="J1073" s="64">
        <v>0</v>
      </c>
      <c r="K1073" s="64" t="s">
        <v>395</v>
      </c>
      <c r="L1073" s="64">
        <v>-8</v>
      </c>
      <c r="M1073" s="64">
        <v>1</v>
      </c>
      <c r="N1073" s="62">
        <f t="shared" si="16"/>
        <v>0</v>
      </c>
    </row>
    <row r="1074" spans="1:14" ht="12.75">
      <c r="A1074" s="63">
        <v>1072</v>
      </c>
      <c r="B1074" s="65" t="s">
        <v>1582</v>
      </c>
      <c r="C1074" s="65" t="s">
        <v>614</v>
      </c>
      <c r="D1074" s="64">
        <v>70</v>
      </c>
      <c r="E1074" s="64">
        <v>4</v>
      </c>
      <c r="F1074" s="64">
        <v>0</v>
      </c>
      <c r="G1074" s="64" t="s">
        <v>389</v>
      </c>
      <c r="H1074" s="64">
        <v>24</v>
      </c>
      <c r="I1074" s="64">
        <v>58</v>
      </c>
      <c r="J1074" s="64">
        <v>0</v>
      </c>
      <c r="K1074" s="64" t="s">
        <v>347</v>
      </c>
      <c r="L1074" s="64">
        <v>1</v>
      </c>
      <c r="M1074" s="64">
        <v>1</v>
      </c>
      <c r="N1074" s="62">
        <f t="shared" si="16"/>
        <v>0</v>
      </c>
    </row>
    <row r="1075" spans="1:14" ht="12.75">
      <c r="A1075" s="63">
        <v>1073</v>
      </c>
      <c r="B1075" s="64" t="s">
        <v>1583</v>
      </c>
      <c r="C1075" s="64" t="s">
        <v>455</v>
      </c>
      <c r="D1075" s="64">
        <v>38</v>
      </c>
      <c r="E1075" s="64">
        <v>4</v>
      </c>
      <c r="F1075" s="64">
        <v>0</v>
      </c>
      <c r="G1075" s="64" t="s">
        <v>389</v>
      </c>
      <c r="H1075" s="64">
        <v>102</v>
      </c>
      <c r="I1075" s="64">
        <v>41</v>
      </c>
      <c r="J1075" s="64">
        <v>0</v>
      </c>
      <c r="K1075" s="64" t="s">
        <v>395</v>
      </c>
      <c r="L1075" s="64">
        <v>-7</v>
      </c>
      <c r="M1075" s="64">
        <v>1</v>
      </c>
      <c r="N1075" s="62">
        <f t="shared" si="16"/>
        <v>0</v>
      </c>
    </row>
    <row r="1076" spans="1:14" ht="12.75">
      <c r="A1076" s="63">
        <v>1074</v>
      </c>
      <c r="B1076" s="64" t="s">
        <v>1584</v>
      </c>
      <c r="C1076" s="64" t="s">
        <v>468</v>
      </c>
      <c r="D1076" s="64">
        <v>38</v>
      </c>
      <c r="E1076" s="64">
        <v>55</v>
      </c>
      <c r="F1076" s="64">
        <v>0</v>
      </c>
      <c r="G1076" s="64" t="s">
        <v>389</v>
      </c>
      <c r="H1076" s="64">
        <v>16</v>
      </c>
      <c r="I1076" s="64">
        <v>14</v>
      </c>
      <c r="J1076" s="64">
        <v>0</v>
      </c>
      <c r="K1076" s="64" t="s">
        <v>347</v>
      </c>
      <c r="L1076" s="64">
        <v>1</v>
      </c>
      <c r="M1076" s="64">
        <v>1</v>
      </c>
      <c r="N1076" s="62">
        <f t="shared" si="16"/>
        <v>0</v>
      </c>
    </row>
    <row r="1077" spans="1:14" ht="12.75">
      <c r="A1077" s="63">
        <v>1075</v>
      </c>
      <c r="B1077" s="64" t="s">
        <v>1585</v>
      </c>
      <c r="C1077" s="64" t="s">
        <v>449</v>
      </c>
      <c r="D1077" s="64">
        <v>7</v>
      </c>
      <c r="E1077" s="64">
        <v>8</v>
      </c>
      <c r="F1077" s="64">
        <v>0</v>
      </c>
      <c r="G1077" s="64" t="s">
        <v>423</v>
      </c>
      <c r="H1077" s="64">
        <v>112</v>
      </c>
      <c r="I1077" s="64">
        <v>25</v>
      </c>
      <c r="J1077" s="64">
        <v>0</v>
      </c>
      <c r="K1077" s="64" t="s">
        <v>347</v>
      </c>
      <c r="L1077" s="64">
        <v>7</v>
      </c>
      <c r="M1077" s="64">
        <v>10</v>
      </c>
      <c r="N1077" s="62" t="str">
        <f t="shared" si="16"/>
        <v>LAMONGAN</v>
      </c>
    </row>
    <row r="1078" spans="1:14" ht="12.75">
      <c r="A1078" s="63">
        <v>1076</v>
      </c>
      <c r="B1078" s="64" t="s">
        <v>1586</v>
      </c>
      <c r="C1078" s="64" t="s">
        <v>451</v>
      </c>
      <c r="D1078" s="64">
        <v>34</v>
      </c>
      <c r="E1078" s="64">
        <v>44</v>
      </c>
      <c r="F1078" s="64">
        <v>0</v>
      </c>
      <c r="G1078" s="64" t="s">
        <v>389</v>
      </c>
      <c r="H1078" s="64">
        <v>118</v>
      </c>
      <c r="I1078" s="64">
        <v>13</v>
      </c>
      <c r="J1078" s="64">
        <v>0</v>
      </c>
      <c r="K1078" s="64" t="s">
        <v>395</v>
      </c>
      <c r="L1078" s="64">
        <v>-8</v>
      </c>
      <c r="M1078" s="64">
        <v>1</v>
      </c>
      <c r="N1078" s="62">
        <f t="shared" si="16"/>
        <v>0</v>
      </c>
    </row>
    <row r="1079" spans="1:14" ht="12.75">
      <c r="A1079" s="63">
        <v>1077</v>
      </c>
      <c r="B1079" s="64" t="s">
        <v>1586</v>
      </c>
      <c r="C1079" s="64" t="s">
        <v>476</v>
      </c>
      <c r="D1079" s="64">
        <v>40</v>
      </c>
      <c r="E1079" s="64">
        <v>7</v>
      </c>
      <c r="F1079" s="64">
        <v>0</v>
      </c>
      <c r="G1079" s="64" t="s">
        <v>389</v>
      </c>
      <c r="H1079" s="64">
        <v>76</v>
      </c>
      <c r="I1079" s="64">
        <v>18</v>
      </c>
      <c r="J1079" s="64">
        <v>0</v>
      </c>
      <c r="K1079" s="64" t="s">
        <v>395</v>
      </c>
      <c r="L1079" s="64">
        <v>-5</v>
      </c>
      <c r="M1079" s="64">
        <v>1</v>
      </c>
      <c r="N1079" s="62">
        <f t="shared" si="16"/>
        <v>0</v>
      </c>
    </row>
    <row r="1080" spans="1:14" ht="12.75">
      <c r="A1080" s="63">
        <v>1078</v>
      </c>
      <c r="B1080" s="65" t="s">
        <v>1587</v>
      </c>
      <c r="C1080" s="65" t="s">
        <v>787</v>
      </c>
      <c r="D1080" s="64">
        <v>42</v>
      </c>
      <c r="E1080" s="64">
        <v>49</v>
      </c>
      <c r="F1080" s="64">
        <v>0</v>
      </c>
      <c r="G1080" s="64" t="s">
        <v>389</v>
      </c>
      <c r="H1080" s="64">
        <v>108</v>
      </c>
      <c r="I1080" s="64">
        <v>44</v>
      </c>
      <c r="J1080" s="64">
        <v>0</v>
      </c>
      <c r="K1080" s="64" t="s">
        <v>395</v>
      </c>
      <c r="L1080" s="64">
        <v>-7</v>
      </c>
      <c r="M1080" s="64">
        <v>1</v>
      </c>
      <c r="N1080" s="62">
        <f t="shared" si="16"/>
        <v>0</v>
      </c>
    </row>
    <row r="1081" spans="1:14" ht="12.75">
      <c r="A1081" s="63">
        <v>1079</v>
      </c>
      <c r="B1081" s="64" t="s">
        <v>1588</v>
      </c>
      <c r="C1081" s="64" t="s">
        <v>449</v>
      </c>
      <c r="D1081" s="64">
        <v>8</v>
      </c>
      <c r="E1081" s="64">
        <v>31</v>
      </c>
      <c r="F1081" s="64">
        <v>0</v>
      </c>
      <c r="G1081" s="64" t="s">
        <v>389</v>
      </c>
      <c r="H1081" s="64">
        <v>97</v>
      </c>
      <c r="I1081" s="64">
        <v>58</v>
      </c>
      <c r="J1081" s="64">
        <v>0</v>
      </c>
      <c r="K1081" s="64" t="s">
        <v>347</v>
      </c>
      <c r="L1081" s="64">
        <v>7</v>
      </c>
      <c r="M1081" s="64">
        <v>10</v>
      </c>
      <c r="N1081" s="62" t="str">
        <f t="shared" si="16"/>
        <v>LANGSA</v>
      </c>
    </row>
    <row r="1082" spans="1:14" ht="12.75">
      <c r="A1082" s="63">
        <v>1080</v>
      </c>
      <c r="B1082" s="64" t="s">
        <v>1589</v>
      </c>
      <c r="C1082" s="64" t="s">
        <v>480</v>
      </c>
      <c r="D1082" s="64">
        <v>42</v>
      </c>
      <c r="E1082" s="64">
        <v>47</v>
      </c>
      <c r="F1082" s="64">
        <v>0</v>
      </c>
      <c r="G1082" s="64" t="s">
        <v>389</v>
      </c>
      <c r="H1082" s="64">
        <v>84</v>
      </c>
      <c r="I1082" s="64">
        <v>35</v>
      </c>
      <c r="J1082" s="64">
        <v>0</v>
      </c>
      <c r="K1082" s="64" t="s">
        <v>395</v>
      </c>
      <c r="L1082" s="64">
        <v>-5</v>
      </c>
      <c r="M1082" s="64">
        <v>1</v>
      </c>
      <c r="N1082" s="62">
        <f t="shared" si="16"/>
        <v>0</v>
      </c>
    </row>
    <row r="1083" spans="1:14" ht="12.75">
      <c r="A1083" s="63">
        <v>1081</v>
      </c>
      <c r="B1083" s="64" t="s">
        <v>1590</v>
      </c>
      <c r="C1083" s="64" t="s">
        <v>472</v>
      </c>
      <c r="D1083" s="64">
        <v>28</v>
      </c>
      <c r="E1083" s="64">
        <v>57</v>
      </c>
      <c r="F1083" s="64">
        <v>0</v>
      </c>
      <c r="G1083" s="64" t="s">
        <v>389</v>
      </c>
      <c r="H1083" s="64">
        <v>13</v>
      </c>
      <c r="I1083" s="64">
        <v>36</v>
      </c>
      <c r="J1083" s="64">
        <v>0</v>
      </c>
      <c r="K1083" s="64" t="s">
        <v>395</v>
      </c>
      <c r="L1083" s="64">
        <v>1</v>
      </c>
      <c r="M1083" s="64">
        <v>1</v>
      </c>
      <c r="N1083" s="62">
        <f t="shared" si="16"/>
        <v>0</v>
      </c>
    </row>
    <row r="1084" spans="1:14" ht="12.75">
      <c r="A1084" s="63">
        <v>1082</v>
      </c>
      <c r="B1084" s="64" t="s">
        <v>1591</v>
      </c>
      <c r="C1084" s="64" t="s">
        <v>645</v>
      </c>
      <c r="D1084" s="64">
        <v>36</v>
      </c>
      <c r="E1084" s="64">
        <v>1</v>
      </c>
      <c r="F1084" s="64">
        <v>0</v>
      </c>
      <c r="G1084" s="64" t="s">
        <v>389</v>
      </c>
      <c r="H1084" s="64">
        <v>103</v>
      </c>
      <c r="I1084" s="64">
        <v>45</v>
      </c>
      <c r="J1084" s="64">
        <v>0</v>
      </c>
      <c r="K1084" s="64" t="s">
        <v>347</v>
      </c>
      <c r="L1084" s="64">
        <v>8</v>
      </c>
      <c r="M1084" s="64">
        <v>1</v>
      </c>
      <c r="N1084" s="62">
        <f t="shared" si="16"/>
        <v>0</v>
      </c>
    </row>
    <row r="1085" spans="1:14" ht="12.75">
      <c r="A1085" s="63">
        <v>1083</v>
      </c>
      <c r="B1085" s="64" t="s">
        <v>1592</v>
      </c>
      <c r="C1085" s="64" t="s">
        <v>1299</v>
      </c>
      <c r="D1085" s="64">
        <v>61</v>
      </c>
      <c r="E1085" s="64">
        <v>3</v>
      </c>
      <c r="F1085" s="64">
        <v>0</v>
      </c>
      <c r="G1085" s="64" t="s">
        <v>389</v>
      </c>
      <c r="H1085" s="64">
        <v>28</v>
      </c>
      <c r="I1085" s="64">
        <v>9</v>
      </c>
      <c r="J1085" s="64">
        <v>0</v>
      </c>
      <c r="K1085" s="64" t="s">
        <v>347</v>
      </c>
      <c r="L1085" s="64">
        <v>2</v>
      </c>
      <c r="M1085" s="64">
        <v>1</v>
      </c>
      <c r="N1085" s="62">
        <f t="shared" si="16"/>
        <v>0</v>
      </c>
    </row>
    <row r="1086" spans="1:14" ht="12.75">
      <c r="A1086" s="63">
        <v>1084</v>
      </c>
      <c r="B1086" s="64" t="s">
        <v>1593</v>
      </c>
      <c r="C1086" s="64" t="s">
        <v>787</v>
      </c>
      <c r="D1086" s="64">
        <v>41</v>
      </c>
      <c r="E1086" s="64">
        <v>19</v>
      </c>
      <c r="F1086" s="64">
        <v>0</v>
      </c>
      <c r="G1086" s="64" t="s">
        <v>389</v>
      </c>
      <c r="H1086" s="64">
        <v>105</v>
      </c>
      <c r="I1086" s="64">
        <v>40</v>
      </c>
      <c r="J1086" s="64">
        <v>0</v>
      </c>
      <c r="K1086" s="64" t="s">
        <v>395</v>
      </c>
      <c r="L1086" s="64">
        <v>-7</v>
      </c>
      <c r="M1086" s="64">
        <v>1</v>
      </c>
      <c r="N1086" s="62">
        <f t="shared" si="16"/>
        <v>0</v>
      </c>
    </row>
    <row r="1087" spans="1:14" ht="12.75">
      <c r="A1087" s="63">
        <v>1085</v>
      </c>
      <c r="B1087" s="64" t="s">
        <v>1594</v>
      </c>
      <c r="C1087" s="64" t="s">
        <v>449</v>
      </c>
      <c r="D1087" s="64">
        <v>8</v>
      </c>
      <c r="E1087" s="64">
        <v>15</v>
      </c>
      <c r="F1087" s="64">
        <v>0</v>
      </c>
      <c r="G1087" s="64" t="s">
        <v>423</v>
      </c>
      <c r="H1087" s="64">
        <v>123</v>
      </c>
      <c r="I1087" s="64">
        <v>0</v>
      </c>
      <c r="J1087" s="64">
        <v>0</v>
      </c>
      <c r="K1087" s="64" t="s">
        <v>347</v>
      </c>
      <c r="L1087" s="64">
        <v>8</v>
      </c>
      <c r="M1087" s="64">
        <v>10</v>
      </c>
      <c r="N1087" s="62" t="str">
        <f t="shared" si="16"/>
        <v>LARANTUKA</v>
      </c>
    </row>
    <row r="1088" spans="1:14" ht="12.75">
      <c r="A1088" s="63">
        <v>1086</v>
      </c>
      <c r="B1088" s="65" t="s">
        <v>1595</v>
      </c>
      <c r="C1088" s="65" t="s">
        <v>403</v>
      </c>
      <c r="D1088" s="64">
        <v>27</v>
      </c>
      <c r="E1088" s="64">
        <v>33</v>
      </c>
      <c r="F1088" s="64">
        <v>0</v>
      </c>
      <c r="G1088" s="64" t="s">
        <v>389</v>
      </c>
      <c r="H1088" s="64">
        <v>99</v>
      </c>
      <c r="I1088" s="64">
        <v>28</v>
      </c>
      <c r="J1088" s="64">
        <v>0</v>
      </c>
      <c r="K1088" s="64" t="s">
        <v>395</v>
      </c>
      <c r="L1088" s="64">
        <v>-6</v>
      </c>
      <c r="M1088" s="64">
        <v>1</v>
      </c>
      <c r="N1088" s="62">
        <f t="shared" si="16"/>
        <v>0</v>
      </c>
    </row>
    <row r="1089" spans="1:14" ht="12.75">
      <c r="A1089" s="63">
        <v>1087</v>
      </c>
      <c r="B1089" s="64" t="s">
        <v>1596</v>
      </c>
      <c r="C1089" s="64" t="s">
        <v>466</v>
      </c>
      <c r="D1089" s="64">
        <v>39</v>
      </c>
      <c r="E1089" s="64">
        <v>39</v>
      </c>
      <c r="F1089" s="64">
        <v>0</v>
      </c>
      <c r="G1089" s="64" t="s">
        <v>389</v>
      </c>
      <c r="H1089" s="64">
        <v>22</v>
      </c>
      <c r="I1089" s="64">
        <v>28</v>
      </c>
      <c r="J1089" s="64">
        <v>0</v>
      </c>
      <c r="K1089" s="64" t="s">
        <v>347</v>
      </c>
      <c r="L1089" s="64">
        <v>2</v>
      </c>
      <c r="M1089" s="64">
        <v>1</v>
      </c>
      <c r="N1089" s="62">
        <f t="shared" si="16"/>
        <v>0</v>
      </c>
    </row>
    <row r="1090" spans="1:14" ht="12.75">
      <c r="A1090" s="63">
        <v>1088</v>
      </c>
      <c r="B1090" s="64" t="s">
        <v>1597</v>
      </c>
      <c r="C1090" s="64" t="s">
        <v>1082</v>
      </c>
      <c r="D1090" s="64">
        <v>34</v>
      </c>
      <c r="E1090" s="64">
        <v>53</v>
      </c>
      <c r="F1090" s="64">
        <v>0</v>
      </c>
      <c r="G1090" s="64" t="s">
        <v>389</v>
      </c>
      <c r="H1090" s="64">
        <v>33</v>
      </c>
      <c r="I1090" s="64">
        <v>38</v>
      </c>
      <c r="J1090" s="64">
        <v>0</v>
      </c>
      <c r="K1090" s="64" t="s">
        <v>347</v>
      </c>
      <c r="L1090" s="64">
        <v>2</v>
      </c>
      <c r="M1090" s="64">
        <v>1</v>
      </c>
      <c r="N1090" s="62">
        <f t="shared" si="16"/>
        <v>0</v>
      </c>
    </row>
    <row r="1091" spans="1:14" ht="12.75">
      <c r="A1091" s="63">
        <v>1089</v>
      </c>
      <c r="B1091" s="64" t="s">
        <v>1598</v>
      </c>
      <c r="C1091" s="64" t="s">
        <v>453</v>
      </c>
      <c r="D1091" s="64">
        <v>32</v>
      </c>
      <c r="E1091" s="64">
        <v>17</v>
      </c>
      <c r="F1091" s="64">
        <v>0</v>
      </c>
      <c r="G1091" s="64" t="s">
        <v>389</v>
      </c>
      <c r="H1091" s="64">
        <v>106</v>
      </c>
      <c r="I1091" s="64">
        <v>55</v>
      </c>
      <c r="J1091" s="64">
        <v>0</v>
      </c>
      <c r="K1091" s="64" t="s">
        <v>395</v>
      </c>
      <c r="L1091" s="64">
        <v>-7</v>
      </c>
      <c r="M1091" s="64">
        <v>1</v>
      </c>
      <c r="N1091" s="62">
        <f aca="true" t="shared" si="17" ref="N1091:N1154">+IF(C1091=$N$1,B1091,)</f>
        <v>0</v>
      </c>
    </row>
    <row r="1092" spans="1:14" ht="12.75">
      <c r="A1092" s="63">
        <v>1090</v>
      </c>
      <c r="B1092" s="64" t="s">
        <v>1599</v>
      </c>
      <c r="C1092" s="64" t="s">
        <v>472</v>
      </c>
      <c r="D1092" s="64">
        <v>28</v>
      </c>
      <c r="E1092" s="64">
        <v>8</v>
      </c>
      <c r="F1092" s="64">
        <v>0</v>
      </c>
      <c r="G1092" s="64" t="s">
        <v>389</v>
      </c>
      <c r="H1092" s="64">
        <v>15</v>
      </c>
      <c r="I1092" s="64">
        <v>27</v>
      </c>
      <c r="J1092" s="64">
        <v>0</v>
      </c>
      <c r="K1092" s="64" t="s">
        <v>395</v>
      </c>
      <c r="L1092" s="64">
        <v>1</v>
      </c>
      <c r="M1092" s="64">
        <v>1</v>
      </c>
      <c r="N1092" s="62">
        <f t="shared" si="17"/>
        <v>0</v>
      </c>
    </row>
    <row r="1093" spans="1:14" ht="12.75">
      <c r="A1093" s="63">
        <v>1091</v>
      </c>
      <c r="B1093" s="64" t="s">
        <v>1600</v>
      </c>
      <c r="C1093" s="64" t="s">
        <v>612</v>
      </c>
      <c r="D1093" s="64">
        <v>11</v>
      </c>
      <c r="E1093" s="64">
        <v>47</v>
      </c>
      <c r="F1093" s="64">
        <v>0</v>
      </c>
      <c r="G1093" s="64" t="s">
        <v>389</v>
      </c>
      <c r="H1093" s="64">
        <v>70</v>
      </c>
      <c r="I1093" s="64">
        <v>9</v>
      </c>
      <c r="J1093" s="64">
        <v>0</v>
      </c>
      <c r="K1093" s="64" t="s">
        <v>395</v>
      </c>
      <c r="L1093" s="64">
        <v>-4</v>
      </c>
      <c r="M1093" s="64">
        <v>1</v>
      </c>
      <c r="N1093" s="62">
        <f t="shared" si="17"/>
        <v>0</v>
      </c>
    </row>
    <row r="1094" spans="1:14" ht="12.75">
      <c r="A1094" s="63">
        <v>1092</v>
      </c>
      <c r="B1094" s="64" t="s">
        <v>1601</v>
      </c>
      <c r="C1094" s="64" t="s">
        <v>453</v>
      </c>
      <c r="D1094" s="64">
        <v>35</v>
      </c>
      <c r="E1094" s="64">
        <v>9</v>
      </c>
      <c r="F1094" s="64">
        <v>0</v>
      </c>
      <c r="G1094" s="64" t="s">
        <v>389</v>
      </c>
      <c r="H1094" s="64">
        <v>105</v>
      </c>
      <c r="I1094" s="64">
        <v>9</v>
      </c>
      <c r="J1094" s="64">
        <v>0</v>
      </c>
      <c r="K1094" s="64" t="s">
        <v>395</v>
      </c>
      <c r="L1094" s="64">
        <v>-7</v>
      </c>
      <c r="M1094" s="64">
        <v>1</v>
      </c>
      <c r="N1094" s="62">
        <f t="shared" si="17"/>
        <v>0</v>
      </c>
    </row>
    <row r="1095" spans="1:14" ht="12.75">
      <c r="A1095" s="63">
        <v>1093</v>
      </c>
      <c r="B1095" s="65" t="s">
        <v>1601</v>
      </c>
      <c r="C1095" s="65" t="s">
        <v>1067</v>
      </c>
      <c r="D1095" s="64">
        <v>36</v>
      </c>
      <c r="E1095" s="64">
        <v>13</v>
      </c>
      <c r="F1095" s="64">
        <v>0</v>
      </c>
      <c r="G1095" s="64" t="s">
        <v>389</v>
      </c>
      <c r="H1095" s="64">
        <v>115</v>
      </c>
      <c r="I1095" s="64">
        <v>12</v>
      </c>
      <c r="J1095" s="64">
        <v>0</v>
      </c>
      <c r="K1095" s="64" t="s">
        <v>395</v>
      </c>
      <c r="L1095" s="64">
        <v>-8</v>
      </c>
      <c r="M1095" s="64">
        <v>1</v>
      </c>
      <c r="N1095" s="62">
        <f t="shared" si="17"/>
        <v>0</v>
      </c>
    </row>
    <row r="1096" spans="1:14" ht="12.75">
      <c r="A1096" s="63">
        <v>1094</v>
      </c>
      <c r="B1096" s="65" t="s">
        <v>1602</v>
      </c>
      <c r="C1096" s="65" t="s">
        <v>461</v>
      </c>
      <c r="D1096" s="64">
        <v>35</v>
      </c>
      <c r="E1096" s="64">
        <v>31</v>
      </c>
      <c r="F1096" s="64">
        <v>0</v>
      </c>
      <c r="G1096" s="64" t="s">
        <v>389</v>
      </c>
      <c r="H1096" s="64">
        <v>35</v>
      </c>
      <c r="I1096" s="64">
        <v>47</v>
      </c>
      <c r="J1096" s="64">
        <v>0</v>
      </c>
      <c r="K1096" s="64" t="s">
        <v>347</v>
      </c>
      <c r="L1096" s="64">
        <v>2</v>
      </c>
      <c r="M1096" s="64">
        <v>1</v>
      </c>
      <c r="N1096" s="62">
        <f t="shared" si="17"/>
        <v>0</v>
      </c>
    </row>
    <row r="1097" spans="1:14" ht="12.75">
      <c r="A1097" s="63">
        <v>1095</v>
      </c>
      <c r="B1097" s="64" t="s">
        <v>1603</v>
      </c>
      <c r="C1097" s="64" t="s">
        <v>476</v>
      </c>
      <c r="D1097" s="64">
        <v>40</v>
      </c>
      <c r="E1097" s="64">
        <v>17</v>
      </c>
      <c r="F1097" s="64">
        <v>0</v>
      </c>
      <c r="G1097" s="64" t="s">
        <v>389</v>
      </c>
      <c r="H1097" s="64">
        <v>79</v>
      </c>
      <c r="I1097" s="64">
        <v>24</v>
      </c>
      <c r="J1097" s="64">
        <v>0</v>
      </c>
      <c r="K1097" s="64" t="s">
        <v>395</v>
      </c>
      <c r="L1097" s="64">
        <v>-5</v>
      </c>
      <c r="M1097" s="64">
        <v>1</v>
      </c>
      <c r="N1097" s="62">
        <f t="shared" si="17"/>
        <v>0</v>
      </c>
    </row>
    <row r="1098" spans="1:14" ht="12.75">
      <c r="A1098" s="63">
        <v>1096</v>
      </c>
      <c r="B1098" s="64" t="s">
        <v>1604</v>
      </c>
      <c r="C1098" s="64" t="s">
        <v>422</v>
      </c>
      <c r="D1098" s="64">
        <v>41</v>
      </c>
      <c r="E1098" s="64">
        <v>33</v>
      </c>
      <c r="F1098" s="64">
        <v>0</v>
      </c>
      <c r="G1098" s="64" t="s">
        <v>423</v>
      </c>
      <c r="H1098" s="64">
        <v>147</v>
      </c>
      <c r="I1098" s="64">
        <v>13</v>
      </c>
      <c r="J1098" s="64">
        <v>0</v>
      </c>
      <c r="K1098" s="64" t="s">
        <v>347</v>
      </c>
      <c r="L1098" s="64">
        <v>10</v>
      </c>
      <c r="M1098" s="64">
        <v>1</v>
      </c>
      <c r="N1098" s="62">
        <f t="shared" si="17"/>
        <v>0</v>
      </c>
    </row>
    <row r="1099" spans="1:14" ht="12.75">
      <c r="A1099" s="63">
        <v>1097</v>
      </c>
      <c r="B1099" s="64" t="s">
        <v>1605</v>
      </c>
      <c r="C1099" s="64" t="s">
        <v>689</v>
      </c>
      <c r="D1099" s="64">
        <v>31</v>
      </c>
      <c r="E1099" s="64">
        <v>28</v>
      </c>
      <c r="F1099" s="64">
        <v>0</v>
      </c>
      <c r="G1099" s="64" t="s">
        <v>389</v>
      </c>
      <c r="H1099" s="64">
        <v>89</v>
      </c>
      <c r="I1099" s="64">
        <v>20</v>
      </c>
      <c r="J1099" s="64">
        <v>0</v>
      </c>
      <c r="K1099" s="64" t="s">
        <v>395</v>
      </c>
      <c r="L1099" s="64">
        <v>-6</v>
      </c>
      <c r="M1099" s="64">
        <v>1</v>
      </c>
      <c r="N1099" s="62">
        <f t="shared" si="17"/>
        <v>0</v>
      </c>
    </row>
    <row r="1100" spans="1:14" ht="12.75">
      <c r="A1100" s="63">
        <v>1098</v>
      </c>
      <c r="B1100" s="65" t="s">
        <v>1606</v>
      </c>
      <c r="C1100" s="65" t="s">
        <v>621</v>
      </c>
      <c r="D1100" s="64">
        <v>46</v>
      </c>
      <c r="E1100" s="64">
        <v>32</v>
      </c>
      <c r="F1100" s="64">
        <v>0</v>
      </c>
      <c r="G1100" s="64" t="s">
        <v>389</v>
      </c>
      <c r="H1100" s="64">
        <v>6</v>
      </c>
      <c r="I1100" s="64">
        <v>39</v>
      </c>
      <c r="J1100" s="64">
        <v>0</v>
      </c>
      <c r="K1100" s="64" t="s">
        <v>347</v>
      </c>
      <c r="L1100" s="64">
        <v>1</v>
      </c>
      <c r="M1100" s="64">
        <v>1</v>
      </c>
      <c r="N1100" s="62">
        <f t="shared" si="17"/>
        <v>0</v>
      </c>
    </row>
    <row r="1101" spans="1:14" ht="12.75">
      <c r="A1101" s="63">
        <v>1099</v>
      </c>
      <c r="B1101" s="64" t="s">
        <v>1607</v>
      </c>
      <c r="C1101" s="64" t="s">
        <v>643</v>
      </c>
      <c r="D1101" s="64">
        <v>42</v>
      </c>
      <c r="E1101" s="64">
        <v>43</v>
      </c>
      <c r="F1101" s="64">
        <v>0</v>
      </c>
      <c r="G1101" s="64" t="s">
        <v>389</v>
      </c>
      <c r="H1101" s="64">
        <v>71</v>
      </c>
      <c r="I1101" s="64">
        <v>7</v>
      </c>
      <c r="J1101" s="64">
        <v>0</v>
      </c>
      <c r="K1101" s="64" t="s">
        <v>395</v>
      </c>
      <c r="L1101" s="64">
        <v>-5</v>
      </c>
      <c r="M1101" s="64">
        <v>1</v>
      </c>
      <c r="N1101" s="62">
        <f t="shared" si="17"/>
        <v>0</v>
      </c>
    </row>
    <row r="1102" spans="1:14" ht="12.75">
      <c r="A1102" s="63">
        <v>1100</v>
      </c>
      <c r="B1102" s="64" t="s">
        <v>1608</v>
      </c>
      <c r="C1102" s="64" t="s">
        <v>658</v>
      </c>
      <c r="D1102" s="64">
        <v>38</v>
      </c>
      <c r="E1102" s="64">
        <v>46</v>
      </c>
      <c r="F1102" s="64">
        <v>0</v>
      </c>
      <c r="G1102" s="64" t="s">
        <v>389</v>
      </c>
      <c r="H1102" s="64">
        <v>87</v>
      </c>
      <c r="I1102" s="64">
        <v>36</v>
      </c>
      <c r="J1102" s="64">
        <v>0</v>
      </c>
      <c r="K1102" s="64" t="s">
        <v>395</v>
      </c>
      <c r="L1102" s="64">
        <v>-6</v>
      </c>
      <c r="M1102" s="64">
        <v>1</v>
      </c>
      <c r="N1102" s="62">
        <f t="shared" si="17"/>
        <v>0</v>
      </c>
    </row>
    <row r="1103" spans="1:14" ht="12.75">
      <c r="A1103" s="63">
        <v>1101</v>
      </c>
      <c r="B1103" s="65" t="s">
        <v>1609</v>
      </c>
      <c r="C1103" s="65" t="s">
        <v>491</v>
      </c>
      <c r="D1103" s="64">
        <v>34</v>
      </c>
      <c r="E1103" s="64">
        <v>34</v>
      </c>
      <c r="F1103" s="64">
        <v>0</v>
      </c>
      <c r="G1103" s="64" t="s">
        <v>389</v>
      </c>
      <c r="H1103" s="64">
        <v>98</v>
      </c>
      <c r="I1103" s="64">
        <v>25</v>
      </c>
      <c r="J1103" s="64">
        <v>0</v>
      </c>
      <c r="K1103" s="64" t="s">
        <v>395</v>
      </c>
      <c r="L1103" s="64">
        <v>-6</v>
      </c>
      <c r="M1103" s="64">
        <v>1</v>
      </c>
      <c r="N1103" s="62">
        <f t="shared" si="17"/>
        <v>0</v>
      </c>
    </row>
    <row r="1104" spans="1:14" ht="12.75">
      <c r="A1104" s="63">
        <v>1102</v>
      </c>
      <c r="B1104" s="64" t="s">
        <v>1610</v>
      </c>
      <c r="C1104" s="64" t="s">
        <v>429</v>
      </c>
      <c r="D1104" s="64">
        <v>49</v>
      </c>
      <c r="E1104" s="64">
        <v>32</v>
      </c>
      <c r="F1104" s="64">
        <v>0</v>
      </c>
      <c r="G1104" s="64" t="s">
        <v>389</v>
      </c>
      <c r="H1104" s="64">
        <v>0</v>
      </c>
      <c r="I1104" s="64">
        <v>5</v>
      </c>
      <c r="J1104" s="64">
        <v>0</v>
      </c>
      <c r="K1104" s="64" t="s">
        <v>347</v>
      </c>
      <c r="L1104" s="64">
        <v>1</v>
      </c>
      <c r="M1104" s="64">
        <v>1</v>
      </c>
      <c r="N1104" s="62">
        <f t="shared" si="17"/>
        <v>0</v>
      </c>
    </row>
    <row r="1105" spans="1:14" ht="12.75">
      <c r="A1105" s="63">
        <v>1103</v>
      </c>
      <c r="B1105" s="64" t="s">
        <v>1611</v>
      </c>
      <c r="C1105" s="64" t="s">
        <v>429</v>
      </c>
      <c r="D1105" s="64">
        <v>50</v>
      </c>
      <c r="E1105" s="64">
        <v>31</v>
      </c>
      <c r="F1105" s="64">
        <v>0</v>
      </c>
      <c r="G1105" s="64" t="s">
        <v>389</v>
      </c>
      <c r="H1105" s="64">
        <v>1</v>
      </c>
      <c r="I1105" s="64">
        <v>38</v>
      </c>
      <c r="J1105" s="64">
        <v>0</v>
      </c>
      <c r="K1105" s="64" t="s">
        <v>347</v>
      </c>
      <c r="L1105" s="64">
        <v>1</v>
      </c>
      <c r="M1105" s="64">
        <v>1</v>
      </c>
      <c r="N1105" s="62">
        <f t="shared" si="17"/>
        <v>0</v>
      </c>
    </row>
    <row r="1106" spans="1:14" ht="12.75">
      <c r="A1106" s="63">
        <v>1104</v>
      </c>
      <c r="B1106" s="65" t="s">
        <v>1612</v>
      </c>
      <c r="C1106" s="65" t="s">
        <v>455</v>
      </c>
      <c r="D1106" s="64">
        <v>39</v>
      </c>
      <c r="E1106" s="64">
        <v>13</v>
      </c>
      <c r="F1106" s="64">
        <v>0</v>
      </c>
      <c r="G1106" s="64" t="s">
        <v>389</v>
      </c>
      <c r="H1106" s="64">
        <v>106</v>
      </c>
      <c r="I1106" s="64">
        <v>19</v>
      </c>
      <c r="J1106" s="64">
        <v>0</v>
      </c>
      <c r="K1106" s="64" t="s">
        <v>395</v>
      </c>
      <c r="L1106" s="64">
        <v>-7</v>
      </c>
      <c r="M1106" s="64">
        <v>1</v>
      </c>
      <c r="N1106" s="62">
        <f t="shared" si="17"/>
        <v>0</v>
      </c>
    </row>
    <row r="1107" spans="1:14" ht="12.75">
      <c r="A1107" s="63">
        <v>1105</v>
      </c>
      <c r="B1107" s="65" t="s">
        <v>1613</v>
      </c>
      <c r="C1107" s="65" t="s">
        <v>422</v>
      </c>
      <c r="D1107" s="64">
        <v>22</v>
      </c>
      <c r="E1107" s="64">
        <v>14</v>
      </c>
      <c r="F1107" s="64">
        <v>0</v>
      </c>
      <c r="G1107" s="64" t="s">
        <v>423</v>
      </c>
      <c r="H1107" s="64">
        <v>114</v>
      </c>
      <c r="I1107" s="64">
        <v>5</v>
      </c>
      <c r="J1107" s="64">
        <v>0</v>
      </c>
      <c r="K1107" s="64" t="s">
        <v>347</v>
      </c>
      <c r="L1107" s="64">
        <v>8</v>
      </c>
      <c r="M1107" s="64">
        <v>1</v>
      </c>
      <c r="N1107" s="62">
        <f t="shared" si="17"/>
        <v>0</v>
      </c>
    </row>
    <row r="1108" spans="1:14" ht="12.75">
      <c r="A1108" s="63">
        <v>1106</v>
      </c>
      <c r="B1108" s="64" t="s">
        <v>649</v>
      </c>
      <c r="C1108" s="64" t="s">
        <v>675</v>
      </c>
      <c r="D1108" s="64">
        <v>43</v>
      </c>
      <c r="E1108" s="64">
        <v>38</v>
      </c>
      <c r="F1108" s="64">
        <v>0</v>
      </c>
      <c r="G1108" s="64" t="s">
        <v>389</v>
      </c>
      <c r="H1108" s="64">
        <v>72</v>
      </c>
      <c r="I1108" s="64">
        <v>18</v>
      </c>
      <c r="J1108" s="64">
        <v>0</v>
      </c>
      <c r="K1108" s="64" t="s">
        <v>395</v>
      </c>
      <c r="L1108" s="64">
        <v>-5</v>
      </c>
      <c r="M1108" s="64">
        <v>1</v>
      </c>
      <c r="N1108" s="62">
        <f t="shared" si="17"/>
        <v>0</v>
      </c>
    </row>
    <row r="1109" spans="1:14" ht="12.75">
      <c r="A1109" s="63">
        <v>1107</v>
      </c>
      <c r="B1109" s="64" t="s">
        <v>1614</v>
      </c>
      <c r="C1109" s="64" t="s">
        <v>653</v>
      </c>
      <c r="D1109" s="64">
        <v>53</v>
      </c>
      <c r="E1109" s="64">
        <v>50</v>
      </c>
      <c r="F1109" s="64">
        <v>0</v>
      </c>
      <c r="G1109" s="64" t="s">
        <v>389</v>
      </c>
      <c r="H1109" s="64">
        <v>1</v>
      </c>
      <c r="I1109" s="64">
        <v>35</v>
      </c>
      <c r="J1109" s="64">
        <v>0</v>
      </c>
      <c r="K1109" s="64" t="s">
        <v>395</v>
      </c>
      <c r="L1109" s="64">
        <v>0</v>
      </c>
      <c r="M1109" s="64">
        <v>1</v>
      </c>
      <c r="N1109" s="62">
        <f t="shared" si="17"/>
        <v>0</v>
      </c>
    </row>
    <row r="1110" spans="1:14" ht="12.75">
      <c r="A1110" s="63">
        <v>1108</v>
      </c>
      <c r="B1110" s="64" t="s">
        <v>1615</v>
      </c>
      <c r="C1110" s="64" t="s">
        <v>674</v>
      </c>
      <c r="D1110" s="64">
        <v>51</v>
      </c>
      <c r="E1110" s="64">
        <v>24</v>
      </c>
      <c r="F1110" s="64">
        <v>0</v>
      </c>
      <c r="G1110" s="64" t="s">
        <v>389</v>
      </c>
      <c r="H1110" s="64">
        <v>12</v>
      </c>
      <c r="I1110" s="64">
        <v>25</v>
      </c>
      <c r="J1110" s="64">
        <v>0</v>
      </c>
      <c r="K1110" s="64" t="s">
        <v>347</v>
      </c>
      <c r="L1110" s="64">
        <v>1</v>
      </c>
      <c r="M1110" s="64">
        <v>1</v>
      </c>
      <c r="N1110" s="62">
        <f t="shared" si="17"/>
        <v>0</v>
      </c>
    </row>
    <row r="1111" spans="1:14" ht="12.75">
      <c r="A1111" s="63">
        <v>1109</v>
      </c>
      <c r="B1111" s="64" t="s">
        <v>1616</v>
      </c>
      <c r="C1111" s="64" t="s">
        <v>466</v>
      </c>
      <c r="D1111" s="64">
        <v>39</v>
      </c>
      <c r="E1111" s="64">
        <v>55</v>
      </c>
      <c r="F1111" s="64">
        <v>0</v>
      </c>
      <c r="G1111" s="64" t="s">
        <v>389</v>
      </c>
      <c r="H1111" s="64">
        <v>25</v>
      </c>
      <c r="I1111" s="64">
        <v>15</v>
      </c>
      <c r="J1111" s="64">
        <v>0</v>
      </c>
      <c r="K1111" s="64" t="s">
        <v>347</v>
      </c>
      <c r="L1111" s="64">
        <v>2</v>
      </c>
      <c r="M1111" s="64">
        <v>1</v>
      </c>
      <c r="N1111" s="62">
        <f t="shared" si="17"/>
        <v>0</v>
      </c>
    </row>
    <row r="1112" spans="1:14" ht="12.75">
      <c r="A1112" s="63">
        <v>1110</v>
      </c>
      <c r="B1112" s="64" t="s">
        <v>1617</v>
      </c>
      <c r="C1112" s="64" t="s">
        <v>451</v>
      </c>
      <c r="D1112" s="64">
        <v>36</v>
      </c>
      <c r="E1112" s="64">
        <v>20</v>
      </c>
      <c r="F1112" s="64">
        <v>0</v>
      </c>
      <c r="G1112" s="64" t="s">
        <v>389</v>
      </c>
      <c r="H1112" s="64">
        <v>119</v>
      </c>
      <c r="I1112" s="64">
        <v>57</v>
      </c>
      <c r="J1112" s="64">
        <v>0</v>
      </c>
      <c r="K1112" s="64" t="s">
        <v>395</v>
      </c>
      <c r="L1112" s="64">
        <v>-8</v>
      </c>
      <c r="M1112" s="64">
        <v>1</v>
      </c>
      <c r="N1112" s="62">
        <f t="shared" si="17"/>
        <v>0</v>
      </c>
    </row>
    <row r="1113" spans="1:14" ht="12.75">
      <c r="A1113" s="63">
        <v>1111</v>
      </c>
      <c r="B1113" s="64" t="s">
        <v>1618</v>
      </c>
      <c r="C1113" s="64" t="s">
        <v>574</v>
      </c>
      <c r="D1113" s="64">
        <v>59</v>
      </c>
      <c r="E1113" s="64">
        <v>55</v>
      </c>
      <c r="F1113" s="64">
        <v>0</v>
      </c>
      <c r="G1113" s="64" t="s">
        <v>389</v>
      </c>
      <c r="H1113" s="64">
        <v>30</v>
      </c>
      <c r="I1113" s="64">
        <v>20</v>
      </c>
      <c r="J1113" s="64">
        <v>0</v>
      </c>
      <c r="K1113" s="64" t="s">
        <v>347</v>
      </c>
      <c r="L1113" s="64">
        <v>2</v>
      </c>
      <c r="M1113" s="64">
        <v>1</v>
      </c>
      <c r="N1113" s="62">
        <f t="shared" si="17"/>
        <v>0</v>
      </c>
    </row>
    <row r="1114" spans="1:14" ht="12.75">
      <c r="A1114" s="63">
        <v>1112</v>
      </c>
      <c r="B1114" s="64" t="s">
        <v>1619</v>
      </c>
      <c r="C1114" s="64" t="s">
        <v>394</v>
      </c>
      <c r="D1114" s="64">
        <v>49</v>
      </c>
      <c r="E1114" s="64">
        <v>38</v>
      </c>
      <c r="F1114" s="64">
        <v>0</v>
      </c>
      <c r="G1114" s="64" t="s">
        <v>389</v>
      </c>
      <c r="H1114" s="64">
        <v>112</v>
      </c>
      <c r="I1114" s="64">
        <v>48</v>
      </c>
      <c r="J1114" s="64">
        <v>0</v>
      </c>
      <c r="K1114" s="64" t="s">
        <v>395</v>
      </c>
      <c r="L1114" s="64">
        <v>-7</v>
      </c>
      <c r="M1114" s="64">
        <v>1</v>
      </c>
      <c r="N1114" s="62">
        <f t="shared" si="17"/>
        <v>0</v>
      </c>
    </row>
    <row r="1115" spans="1:14" ht="12.75">
      <c r="A1115" s="63">
        <v>1113</v>
      </c>
      <c r="B1115" s="65" t="s">
        <v>1620</v>
      </c>
      <c r="C1115" s="65" t="s">
        <v>725</v>
      </c>
      <c r="D1115" s="64">
        <v>46</v>
      </c>
      <c r="E1115" s="64">
        <v>22</v>
      </c>
      <c r="F1115" s="64">
        <v>0</v>
      </c>
      <c r="G1115" s="64" t="s">
        <v>389</v>
      </c>
      <c r="H1115" s="64">
        <v>117</v>
      </c>
      <c r="I1115" s="64">
        <v>1</v>
      </c>
      <c r="J1115" s="64">
        <v>0</v>
      </c>
      <c r="K1115" s="64" t="s">
        <v>395</v>
      </c>
      <c r="L1115" s="64">
        <v>-7</v>
      </c>
      <c r="M1115" s="64">
        <v>1</v>
      </c>
      <c r="N1115" s="62">
        <f t="shared" si="17"/>
        <v>0</v>
      </c>
    </row>
    <row r="1116" spans="1:14" ht="12.75">
      <c r="A1116" s="63">
        <v>1114</v>
      </c>
      <c r="B1116" s="65" t="s">
        <v>1620</v>
      </c>
      <c r="C1116" s="65" t="s">
        <v>560</v>
      </c>
      <c r="D1116" s="64">
        <v>44</v>
      </c>
      <c r="E1116" s="64">
        <v>3</v>
      </c>
      <c r="F1116" s="64">
        <v>0</v>
      </c>
      <c r="G1116" s="64" t="s">
        <v>389</v>
      </c>
      <c r="H1116" s="64">
        <v>70</v>
      </c>
      <c r="I1116" s="64">
        <v>17</v>
      </c>
      <c r="J1116" s="64">
        <v>0</v>
      </c>
      <c r="K1116" s="64" t="s">
        <v>395</v>
      </c>
      <c r="L1116" s="64">
        <v>-5</v>
      </c>
      <c r="M1116" s="64">
        <v>1</v>
      </c>
      <c r="N1116" s="62">
        <f t="shared" si="17"/>
        <v>0</v>
      </c>
    </row>
    <row r="1117" spans="1:14" ht="12.75">
      <c r="A1117" s="63">
        <v>1115</v>
      </c>
      <c r="B1117" s="64" t="s">
        <v>1621</v>
      </c>
      <c r="C1117" s="64" t="s">
        <v>745</v>
      </c>
      <c r="D1117" s="64">
        <v>38</v>
      </c>
      <c r="E1117" s="64">
        <v>2</v>
      </c>
      <c r="F1117" s="64">
        <v>0</v>
      </c>
      <c r="G1117" s="64" t="s">
        <v>389</v>
      </c>
      <c r="H1117" s="64">
        <v>84</v>
      </c>
      <c r="I1117" s="64">
        <v>36</v>
      </c>
      <c r="J1117" s="64">
        <v>0</v>
      </c>
      <c r="K1117" s="64" t="s">
        <v>395</v>
      </c>
      <c r="L1117" s="64">
        <v>-5</v>
      </c>
      <c r="M1117" s="64">
        <v>1</v>
      </c>
      <c r="N1117" s="62">
        <f t="shared" si="17"/>
        <v>0</v>
      </c>
    </row>
    <row r="1118" spans="1:14" ht="12.75">
      <c r="A1118" s="63">
        <v>1116</v>
      </c>
      <c r="B1118" s="64" t="s">
        <v>1622</v>
      </c>
      <c r="C1118" s="64" t="s">
        <v>449</v>
      </c>
      <c r="D1118" s="64">
        <v>5</v>
      </c>
      <c r="E1118" s="64">
        <v>15</v>
      </c>
      <c r="F1118" s="64">
        <v>0</v>
      </c>
      <c r="G1118" s="64" t="s">
        <v>389</v>
      </c>
      <c r="H1118" s="64">
        <v>97</v>
      </c>
      <c r="I1118" s="64">
        <v>7</v>
      </c>
      <c r="J1118" s="64">
        <v>0</v>
      </c>
      <c r="K1118" s="64" t="s">
        <v>347</v>
      </c>
      <c r="L1118" s="64">
        <v>7</v>
      </c>
      <c r="M1118" s="64">
        <v>10</v>
      </c>
      <c r="N1118" s="62" t="str">
        <f t="shared" si="17"/>
        <v>LHOKSEIMAWE</v>
      </c>
    </row>
    <row r="1119" spans="1:14" ht="12.75">
      <c r="A1119" s="63">
        <v>1117</v>
      </c>
      <c r="B1119" s="65" t="s">
        <v>1623</v>
      </c>
      <c r="C1119" s="65" t="s">
        <v>449</v>
      </c>
      <c r="D1119" s="64">
        <v>5</v>
      </c>
      <c r="E1119" s="64">
        <v>7</v>
      </c>
      <c r="F1119" s="64">
        <v>0</v>
      </c>
      <c r="G1119" s="64" t="s">
        <v>389</v>
      </c>
      <c r="H1119" s="64">
        <v>97</v>
      </c>
      <c r="I1119" s="64">
        <v>19</v>
      </c>
      <c r="J1119" s="64">
        <v>0</v>
      </c>
      <c r="K1119" s="64" t="s">
        <v>347</v>
      </c>
      <c r="L1119" s="64">
        <v>7</v>
      </c>
      <c r="M1119" s="64">
        <v>10</v>
      </c>
      <c r="N1119" s="62" t="str">
        <f t="shared" si="17"/>
        <v>LHOKTUKON</v>
      </c>
    </row>
    <row r="1120" spans="1:14" ht="12.75">
      <c r="A1120" s="63">
        <v>1118</v>
      </c>
      <c r="B1120" s="64" t="s">
        <v>1624</v>
      </c>
      <c r="C1120" s="64" t="s">
        <v>921</v>
      </c>
      <c r="D1120" s="64">
        <v>37</v>
      </c>
      <c r="E1120" s="64">
        <v>3</v>
      </c>
      <c r="F1120" s="64">
        <v>0</v>
      </c>
      <c r="G1120" s="64" t="s">
        <v>389</v>
      </c>
      <c r="H1120" s="64">
        <v>100</v>
      </c>
      <c r="I1120" s="64">
        <v>58</v>
      </c>
      <c r="J1120" s="64">
        <v>0</v>
      </c>
      <c r="K1120" s="64" t="s">
        <v>395</v>
      </c>
      <c r="L1120" s="64">
        <v>-6</v>
      </c>
      <c r="M1120" s="64">
        <v>1</v>
      </c>
      <c r="N1120" s="62">
        <f t="shared" si="17"/>
        <v>0</v>
      </c>
    </row>
    <row r="1121" spans="1:14" ht="12.75">
      <c r="A1121" s="63">
        <v>1119</v>
      </c>
      <c r="B1121" s="65" t="s">
        <v>1625</v>
      </c>
      <c r="C1121" s="65" t="s">
        <v>1626</v>
      </c>
      <c r="D1121" s="64">
        <v>10</v>
      </c>
      <c r="E1121" s="64">
        <v>35</v>
      </c>
      <c r="F1121" s="64">
        <v>0</v>
      </c>
      <c r="G1121" s="64" t="s">
        <v>389</v>
      </c>
      <c r="H1121" s="64">
        <v>85</v>
      </c>
      <c r="I1121" s="64">
        <v>33</v>
      </c>
      <c r="J1121" s="64">
        <v>0</v>
      </c>
      <c r="K1121" s="64" t="s">
        <v>395</v>
      </c>
      <c r="L1121" s="64">
        <v>-6</v>
      </c>
      <c r="M1121" s="64">
        <v>1</v>
      </c>
      <c r="N1121" s="62">
        <f t="shared" si="17"/>
        <v>0</v>
      </c>
    </row>
    <row r="1122" spans="1:14" ht="12.75">
      <c r="A1122" s="63">
        <v>1120</v>
      </c>
      <c r="B1122" s="65" t="s">
        <v>1627</v>
      </c>
      <c r="C1122" s="65" t="s">
        <v>1144</v>
      </c>
      <c r="D1122" s="64">
        <v>0</v>
      </c>
      <c r="E1122" s="64">
        <v>28</v>
      </c>
      <c r="F1122" s="64">
        <v>0</v>
      </c>
      <c r="G1122" s="64" t="s">
        <v>389</v>
      </c>
      <c r="H1122" s="64">
        <v>9</v>
      </c>
      <c r="I1122" s="64">
        <v>25</v>
      </c>
      <c r="J1122" s="64">
        <v>0</v>
      </c>
      <c r="K1122" s="64" t="s">
        <v>347</v>
      </c>
      <c r="L1122" s="64">
        <v>1</v>
      </c>
      <c r="M1122" s="64">
        <v>1</v>
      </c>
      <c r="N1122" s="62">
        <f t="shared" si="17"/>
        <v>0</v>
      </c>
    </row>
    <row r="1123" spans="1:14" ht="12.75">
      <c r="A1123" s="63">
        <v>1121</v>
      </c>
      <c r="B1123" s="64" t="s">
        <v>1628</v>
      </c>
      <c r="C1123" s="64" t="s">
        <v>518</v>
      </c>
      <c r="D1123" s="64">
        <v>50</v>
      </c>
      <c r="E1123" s="64">
        <v>38</v>
      </c>
      <c r="F1123" s="64">
        <v>0</v>
      </c>
      <c r="G1123" s="64" t="s">
        <v>389</v>
      </c>
      <c r="H1123" s="64">
        <v>5</v>
      </c>
      <c r="I1123" s="64">
        <v>27</v>
      </c>
      <c r="J1123" s="64">
        <v>0</v>
      </c>
      <c r="K1123" s="64" t="s">
        <v>347</v>
      </c>
      <c r="L1123" s="64">
        <v>1</v>
      </c>
      <c r="M1123" s="64">
        <v>1</v>
      </c>
      <c r="N1123" s="62">
        <f t="shared" si="17"/>
        <v>0</v>
      </c>
    </row>
    <row r="1124" spans="1:14" ht="12.75">
      <c r="A1124" s="63">
        <v>1122</v>
      </c>
      <c r="B1124" s="65" t="s">
        <v>1629</v>
      </c>
      <c r="C1124" s="65" t="s">
        <v>518</v>
      </c>
      <c r="D1124" s="64">
        <v>50</v>
      </c>
      <c r="E1124" s="64">
        <v>38</v>
      </c>
      <c r="F1124" s="64">
        <v>0</v>
      </c>
      <c r="G1124" s="64" t="s">
        <v>389</v>
      </c>
      <c r="H1124" s="64">
        <v>3</v>
      </c>
      <c r="I1124" s="64">
        <v>3</v>
      </c>
      <c r="J1124" s="64">
        <v>0</v>
      </c>
      <c r="K1124" s="64" t="s">
        <v>347</v>
      </c>
      <c r="L1124" s="64">
        <v>3</v>
      </c>
      <c r="M1124" s="64">
        <v>1</v>
      </c>
      <c r="N1124" s="62">
        <f t="shared" si="17"/>
        <v>0</v>
      </c>
    </row>
    <row r="1125" spans="1:14" ht="12.75">
      <c r="A1125" s="63">
        <v>1123</v>
      </c>
      <c r="B1125" s="64" t="s">
        <v>1629</v>
      </c>
      <c r="C1125" s="64" t="s">
        <v>429</v>
      </c>
      <c r="D1125" s="64">
        <v>50</v>
      </c>
      <c r="E1125" s="64">
        <v>34</v>
      </c>
      <c r="F1125" s="64">
        <v>0</v>
      </c>
      <c r="G1125" s="64" t="s">
        <v>389</v>
      </c>
      <c r="H1125" s="64">
        <v>3</v>
      </c>
      <c r="I1125" s="64">
        <v>5</v>
      </c>
      <c r="J1125" s="64">
        <v>0</v>
      </c>
      <c r="K1125" s="64" t="s">
        <v>347</v>
      </c>
      <c r="L1125" s="64">
        <v>1</v>
      </c>
      <c r="M1125" s="64">
        <v>1</v>
      </c>
      <c r="N1125" s="62">
        <f t="shared" si="17"/>
        <v>0</v>
      </c>
    </row>
    <row r="1126" spans="1:14" ht="12.75">
      <c r="A1126" s="63">
        <v>1124</v>
      </c>
      <c r="B1126" s="65" t="s">
        <v>1630</v>
      </c>
      <c r="C1126" s="65" t="s">
        <v>706</v>
      </c>
      <c r="D1126" s="64">
        <v>13</v>
      </c>
      <c r="E1126" s="64">
        <v>58</v>
      </c>
      <c r="F1126" s="64">
        <v>0</v>
      </c>
      <c r="G1126" s="64" t="s">
        <v>423</v>
      </c>
      <c r="H1126" s="64">
        <v>33</v>
      </c>
      <c r="I1126" s="64">
        <v>42</v>
      </c>
      <c r="J1126" s="64">
        <v>0</v>
      </c>
      <c r="K1126" s="64" t="s">
        <v>347</v>
      </c>
      <c r="L1126" s="64">
        <v>2</v>
      </c>
      <c r="M1126" s="64">
        <v>1</v>
      </c>
      <c r="N1126" s="62">
        <f t="shared" si="17"/>
        <v>0</v>
      </c>
    </row>
    <row r="1127" spans="1:14" ht="12.75">
      <c r="A1127" s="63">
        <v>1125</v>
      </c>
      <c r="B1127" s="65" t="s">
        <v>1631</v>
      </c>
      <c r="C1127" s="65" t="s">
        <v>532</v>
      </c>
      <c r="D1127" s="64">
        <v>12</v>
      </c>
      <c r="E1127" s="64">
        <v>2</v>
      </c>
      <c r="F1127" s="64">
        <v>0</v>
      </c>
      <c r="G1127" s="64" t="s">
        <v>423</v>
      </c>
      <c r="H1127" s="64">
        <v>77</v>
      </c>
      <c r="I1127" s="64">
        <v>7</v>
      </c>
      <c r="J1127" s="64">
        <v>0</v>
      </c>
      <c r="K1127" s="64" t="s">
        <v>395</v>
      </c>
      <c r="L1127" s="64">
        <v>-5</v>
      </c>
      <c r="M1127" s="64">
        <v>1</v>
      </c>
      <c r="N1127" s="62">
        <f t="shared" si="17"/>
        <v>0</v>
      </c>
    </row>
    <row r="1128" spans="1:14" ht="12.75">
      <c r="A1128" s="63">
        <v>1126</v>
      </c>
      <c r="B1128" s="64" t="s">
        <v>1631</v>
      </c>
      <c r="C1128" s="64" t="s">
        <v>445</v>
      </c>
      <c r="D1128" s="64">
        <v>40</v>
      </c>
      <c r="E1128" s="64">
        <v>43</v>
      </c>
      <c r="F1128" s="64">
        <v>0</v>
      </c>
      <c r="G1128" s="64" t="s">
        <v>389</v>
      </c>
      <c r="H1128" s="64">
        <v>84</v>
      </c>
      <c r="I1128" s="64">
        <v>2</v>
      </c>
      <c r="J1128" s="64">
        <v>0</v>
      </c>
      <c r="K1128" s="64" t="s">
        <v>395</v>
      </c>
      <c r="L1128" s="64">
        <v>-5</v>
      </c>
      <c r="M1128" s="64">
        <v>1</v>
      </c>
      <c r="N1128" s="62">
        <f t="shared" si="17"/>
        <v>0</v>
      </c>
    </row>
    <row r="1129" spans="1:14" ht="12.75">
      <c r="A1129" s="63">
        <v>1127</v>
      </c>
      <c r="B1129" s="64" t="s">
        <v>1632</v>
      </c>
      <c r="C1129" s="64" t="s">
        <v>560</v>
      </c>
      <c r="D1129" s="64">
        <v>46</v>
      </c>
      <c r="E1129" s="64">
        <v>57</v>
      </c>
      <c r="F1129" s="64">
        <v>0</v>
      </c>
      <c r="G1129" s="64" t="s">
        <v>389</v>
      </c>
      <c r="H1129" s="64">
        <v>67</v>
      </c>
      <c r="I1129" s="64">
        <v>53</v>
      </c>
      <c r="J1129" s="64">
        <v>0</v>
      </c>
      <c r="K1129" s="64" t="s">
        <v>395</v>
      </c>
      <c r="L1129" s="64">
        <v>-5</v>
      </c>
      <c r="M1129" s="64">
        <v>1</v>
      </c>
      <c r="N1129" s="62">
        <f t="shared" si="17"/>
        <v>0</v>
      </c>
    </row>
    <row r="1130" spans="1:14" ht="12.75">
      <c r="A1130" s="63">
        <v>1128</v>
      </c>
      <c r="B1130" s="64" t="s">
        <v>1633</v>
      </c>
      <c r="C1130" s="64" t="s">
        <v>429</v>
      </c>
      <c r="D1130" s="64">
        <v>45</v>
      </c>
      <c r="E1130" s="64">
        <v>52</v>
      </c>
      <c r="F1130" s="64">
        <v>0</v>
      </c>
      <c r="G1130" s="64" t="s">
        <v>389</v>
      </c>
      <c r="H1130" s="64">
        <v>1</v>
      </c>
      <c r="I1130" s="64">
        <v>11</v>
      </c>
      <c r="J1130" s="64">
        <v>0</v>
      </c>
      <c r="K1130" s="64" t="s">
        <v>347</v>
      </c>
      <c r="L1130" s="64">
        <v>1</v>
      </c>
      <c r="M1130" s="64">
        <v>1</v>
      </c>
      <c r="N1130" s="62">
        <f t="shared" si="17"/>
        <v>0</v>
      </c>
    </row>
    <row r="1131" spans="1:14" ht="12.75">
      <c r="A1131" s="63">
        <v>1129</v>
      </c>
      <c r="B1131" s="64" t="s">
        <v>1634</v>
      </c>
      <c r="C1131" s="64" t="s">
        <v>478</v>
      </c>
      <c r="D1131" s="64">
        <v>40</v>
      </c>
      <c r="E1131" s="64">
        <v>51</v>
      </c>
      <c r="F1131" s="64">
        <v>0</v>
      </c>
      <c r="G1131" s="64" t="s">
        <v>389</v>
      </c>
      <c r="H1131" s="64">
        <v>96</v>
      </c>
      <c r="I1131" s="64">
        <v>46</v>
      </c>
      <c r="J1131" s="64">
        <v>0</v>
      </c>
      <c r="K1131" s="64" t="s">
        <v>395</v>
      </c>
      <c r="L1131" s="64">
        <v>-6</v>
      </c>
      <c r="M1131" s="64">
        <v>1</v>
      </c>
      <c r="N1131" s="62">
        <f t="shared" si="17"/>
        <v>0</v>
      </c>
    </row>
    <row r="1132" spans="1:14" ht="12.75">
      <c r="A1132" s="63">
        <v>1130</v>
      </c>
      <c r="B1132" s="64" t="s">
        <v>1635</v>
      </c>
      <c r="C1132" s="64" t="s">
        <v>738</v>
      </c>
      <c r="D1132" s="64">
        <v>58</v>
      </c>
      <c r="E1132" s="64">
        <v>28</v>
      </c>
      <c r="F1132" s="64">
        <v>0</v>
      </c>
      <c r="G1132" s="64" t="s">
        <v>389</v>
      </c>
      <c r="H1132" s="64">
        <v>13</v>
      </c>
      <c r="I1132" s="64">
        <v>11</v>
      </c>
      <c r="J1132" s="64">
        <v>0</v>
      </c>
      <c r="K1132" s="64" t="s">
        <v>347</v>
      </c>
      <c r="L1132" s="64">
        <v>1</v>
      </c>
      <c r="M1132" s="64">
        <v>1</v>
      </c>
      <c r="N1132" s="62">
        <f t="shared" si="17"/>
        <v>0</v>
      </c>
    </row>
    <row r="1133" spans="1:14" ht="12.75">
      <c r="A1133" s="63">
        <v>1131</v>
      </c>
      <c r="B1133" s="64" t="s">
        <v>1636</v>
      </c>
      <c r="C1133" s="64" t="s">
        <v>1228</v>
      </c>
      <c r="D1133" s="64">
        <v>48</v>
      </c>
      <c r="E1133" s="64">
        <v>14</v>
      </c>
      <c r="F1133" s="64">
        <v>0</v>
      </c>
      <c r="G1133" s="64" t="s">
        <v>389</v>
      </c>
      <c r="H1133" s="64">
        <v>14</v>
      </c>
      <c r="I1133" s="64">
        <v>12</v>
      </c>
      <c r="J1133" s="64">
        <v>0</v>
      </c>
      <c r="K1133" s="64" t="s">
        <v>347</v>
      </c>
      <c r="L1133" s="64">
        <v>1</v>
      </c>
      <c r="M1133" s="64">
        <v>1</v>
      </c>
      <c r="N1133" s="62">
        <f t="shared" si="17"/>
        <v>0</v>
      </c>
    </row>
    <row r="1134" spans="1:14" ht="12.75">
      <c r="A1134" s="63">
        <v>1132</v>
      </c>
      <c r="B1134" s="64" t="s">
        <v>1637</v>
      </c>
      <c r="C1134" s="64" t="s">
        <v>1110</v>
      </c>
      <c r="D1134" s="64">
        <v>38</v>
      </c>
      <c r="E1134" s="64">
        <v>47</v>
      </c>
      <c r="F1134" s="64">
        <v>0</v>
      </c>
      <c r="G1134" s="64" t="s">
        <v>389</v>
      </c>
      <c r="H1134" s="64">
        <v>9</v>
      </c>
      <c r="I1134" s="64">
        <v>8</v>
      </c>
      <c r="J1134" s="64">
        <v>0</v>
      </c>
      <c r="K1134" s="64" t="s">
        <v>395</v>
      </c>
      <c r="L1134" s="64">
        <v>1</v>
      </c>
      <c r="M1134" s="64">
        <v>1</v>
      </c>
      <c r="N1134" s="62">
        <f t="shared" si="17"/>
        <v>0</v>
      </c>
    </row>
    <row r="1135" spans="1:14" ht="12.75">
      <c r="A1135" s="63">
        <v>1133</v>
      </c>
      <c r="B1135" s="64" t="s">
        <v>1638</v>
      </c>
      <c r="C1135" s="64" t="s">
        <v>629</v>
      </c>
      <c r="D1135" s="64">
        <v>34</v>
      </c>
      <c r="E1135" s="64">
        <v>44</v>
      </c>
      <c r="F1135" s="64">
        <v>0</v>
      </c>
      <c r="G1135" s="64" t="s">
        <v>389</v>
      </c>
      <c r="H1135" s="64">
        <v>92</v>
      </c>
      <c r="I1135" s="64">
        <v>14</v>
      </c>
      <c r="J1135" s="64">
        <v>0</v>
      </c>
      <c r="K1135" s="64" t="s">
        <v>395</v>
      </c>
      <c r="L1135" s="64">
        <v>-6</v>
      </c>
      <c r="M1135" s="64">
        <v>1</v>
      </c>
      <c r="N1135" s="62">
        <f t="shared" si="17"/>
        <v>0</v>
      </c>
    </row>
    <row r="1136" spans="1:14" ht="12.75">
      <c r="A1136" s="63">
        <v>1134</v>
      </c>
      <c r="B1136" s="64" t="s">
        <v>1639</v>
      </c>
      <c r="C1136" s="64" t="s">
        <v>653</v>
      </c>
      <c r="D1136" s="64">
        <v>53</v>
      </c>
      <c r="E1136" s="64">
        <v>20</v>
      </c>
      <c r="F1136" s="64">
        <v>0</v>
      </c>
      <c r="G1136" s="64" t="s">
        <v>389</v>
      </c>
      <c r="H1136" s="64">
        <v>2</v>
      </c>
      <c r="I1136" s="64">
        <v>52</v>
      </c>
      <c r="J1136" s="64">
        <v>0</v>
      </c>
      <c r="K1136" s="64" t="s">
        <v>395</v>
      </c>
      <c r="L1136" s="64">
        <v>0</v>
      </c>
      <c r="M1136" s="64">
        <v>1</v>
      </c>
      <c r="N1136" s="62">
        <f t="shared" si="17"/>
        <v>0</v>
      </c>
    </row>
    <row r="1137" spans="1:14" ht="12.75">
      <c r="A1137" s="63">
        <v>1135</v>
      </c>
      <c r="B1137" s="64" t="s">
        <v>1640</v>
      </c>
      <c r="C1137" s="64" t="s">
        <v>1641</v>
      </c>
      <c r="D1137" s="64">
        <v>17</v>
      </c>
      <c r="E1137" s="64">
        <v>49</v>
      </c>
      <c r="F1137" s="64">
        <v>0</v>
      </c>
      <c r="G1137" s="64" t="s">
        <v>423</v>
      </c>
      <c r="H1137" s="64">
        <v>25</v>
      </c>
      <c r="I1137" s="64">
        <v>49</v>
      </c>
      <c r="J1137" s="64">
        <v>0</v>
      </c>
      <c r="K1137" s="64" t="s">
        <v>347</v>
      </c>
      <c r="L1137" s="64">
        <v>2</v>
      </c>
      <c r="M1137" s="64">
        <v>1</v>
      </c>
      <c r="N1137" s="62">
        <f t="shared" si="17"/>
        <v>0</v>
      </c>
    </row>
    <row r="1138" spans="1:14" ht="12.75">
      <c r="A1138" s="63">
        <v>1136</v>
      </c>
      <c r="B1138" s="65" t="s">
        <v>1642</v>
      </c>
      <c r="C1138" s="65" t="s">
        <v>394</v>
      </c>
      <c r="D1138" s="64">
        <v>53</v>
      </c>
      <c r="E1138" s="64">
        <v>18</v>
      </c>
      <c r="F1138" s="64">
        <v>0</v>
      </c>
      <c r="G1138" s="64" t="s">
        <v>389</v>
      </c>
      <c r="H1138" s="64">
        <v>110</v>
      </c>
      <c r="I1138" s="64">
        <v>5</v>
      </c>
      <c r="J1138" s="64">
        <v>0</v>
      </c>
      <c r="K1138" s="64" t="s">
        <v>395</v>
      </c>
      <c r="L1138" s="64">
        <v>-7</v>
      </c>
      <c r="M1138" s="64">
        <v>1</v>
      </c>
      <c r="N1138" s="62">
        <f t="shared" si="17"/>
        <v>0</v>
      </c>
    </row>
    <row r="1139" spans="1:14" ht="12.75">
      <c r="A1139" s="63">
        <v>1137</v>
      </c>
      <c r="B1139" s="64" t="s">
        <v>1643</v>
      </c>
      <c r="C1139" s="64" t="s">
        <v>703</v>
      </c>
      <c r="D1139" s="64">
        <v>41</v>
      </c>
      <c r="E1139" s="64">
        <v>47</v>
      </c>
      <c r="F1139" s="64">
        <v>0</v>
      </c>
      <c r="G1139" s="64" t="s">
        <v>389</v>
      </c>
      <c r="H1139" s="64">
        <v>111</v>
      </c>
      <c r="I1139" s="64">
        <v>51</v>
      </c>
      <c r="J1139" s="64">
        <v>0</v>
      </c>
      <c r="K1139" s="64" t="s">
        <v>395</v>
      </c>
      <c r="L1139" s="64">
        <v>-7</v>
      </c>
      <c r="M1139" s="64">
        <v>1</v>
      </c>
      <c r="N1139" s="62">
        <f t="shared" si="17"/>
        <v>0</v>
      </c>
    </row>
    <row r="1140" spans="1:14" ht="12.75">
      <c r="A1140" s="63">
        <v>1138</v>
      </c>
      <c r="B1140" s="64" t="s">
        <v>1644</v>
      </c>
      <c r="C1140" s="64" t="s">
        <v>1645</v>
      </c>
      <c r="D1140" s="64">
        <v>6</v>
      </c>
      <c r="E1140" s="64">
        <v>10</v>
      </c>
      <c r="F1140" s="64">
        <v>0</v>
      </c>
      <c r="G1140" s="64" t="s">
        <v>389</v>
      </c>
      <c r="H1140" s="64">
        <v>1</v>
      </c>
      <c r="I1140" s="64">
        <v>15</v>
      </c>
      <c r="J1140" s="64">
        <v>0</v>
      </c>
      <c r="K1140" s="64" t="s">
        <v>347</v>
      </c>
      <c r="L1140" s="64">
        <v>0</v>
      </c>
      <c r="M1140" s="64">
        <v>1</v>
      </c>
      <c r="N1140" s="62">
        <f t="shared" si="17"/>
        <v>0</v>
      </c>
    </row>
    <row r="1141" spans="1:14" ht="12.75">
      <c r="A1141" s="63">
        <v>1139</v>
      </c>
      <c r="B1141" s="65" t="s">
        <v>1646</v>
      </c>
      <c r="C1141" s="65" t="s">
        <v>451</v>
      </c>
      <c r="D1141" s="64">
        <v>34</v>
      </c>
      <c r="E1141" s="64">
        <v>44</v>
      </c>
      <c r="F1141" s="64">
        <v>0</v>
      </c>
      <c r="G1141" s="64" t="s">
        <v>389</v>
      </c>
      <c r="H1141" s="64">
        <v>120</v>
      </c>
      <c r="I1141" s="64">
        <v>35</v>
      </c>
      <c r="J1141" s="64">
        <v>0</v>
      </c>
      <c r="K1141" s="64" t="s">
        <v>395</v>
      </c>
      <c r="L1141" s="64">
        <v>-8</v>
      </c>
      <c r="M1141" s="64">
        <v>1</v>
      </c>
      <c r="N1141" s="62">
        <f t="shared" si="17"/>
        <v>0</v>
      </c>
    </row>
    <row r="1142" spans="1:14" ht="12.75">
      <c r="A1142" s="63">
        <v>1140</v>
      </c>
      <c r="B1142" s="64" t="s">
        <v>1647</v>
      </c>
      <c r="C1142" s="64" t="s">
        <v>394</v>
      </c>
      <c r="D1142" s="64">
        <v>43</v>
      </c>
      <c r="E1142" s="64">
        <v>2</v>
      </c>
      <c r="F1142" s="64">
        <v>0</v>
      </c>
      <c r="G1142" s="64" t="s">
        <v>389</v>
      </c>
      <c r="H1142" s="64">
        <v>81</v>
      </c>
      <c r="I1142" s="64">
        <v>9</v>
      </c>
      <c r="J1142" s="64">
        <v>0</v>
      </c>
      <c r="K1142" s="64" t="s">
        <v>395</v>
      </c>
      <c r="L1142" s="64">
        <v>-5</v>
      </c>
      <c r="M1142" s="64">
        <v>1</v>
      </c>
      <c r="N1142" s="62">
        <f t="shared" si="17"/>
        <v>0</v>
      </c>
    </row>
    <row r="1143" spans="1:14" ht="12.75">
      <c r="A1143" s="63">
        <v>1141</v>
      </c>
      <c r="B1143" s="64" t="s">
        <v>1647</v>
      </c>
      <c r="C1143" s="64" t="s">
        <v>653</v>
      </c>
      <c r="D1143" s="64">
        <v>51</v>
      </c>
      <c r="E1143" s="64">
        <v>9</v>
      </c>
      <c r="F1143" s="64">
        <v>0</v>
      </c>
      <c r="G1143" s="64" t="s">
        <v>389</v>
      </c>
      <c r="H1143" s="64">
        <v>0</v>
      </c>
      <c r="I1143" s="64">
        <v>12</v>
      </c>
      <c r="J1143" s="64">
        <v>0</v>
      </c>
      <c r="K1143" s="64" t="s">
        <v>395</v>
      </c>
      <c r="L1143" s="64">
        <v>0</v>
      </c>
      <c r="M1143" s="64">
        <v>1</v>
      </c>
      <c r="N1143" s="62">
        <f t="shared" si="17"/>
        <v>0</v>
      </c>
    </row>
    <row r="1144" spans="1:14" ht="12.75">
      <c r="A1144" s="63">
        <v>1142</v>
      </c>
      <c r="B1144" s="65" t="s">
        <v>1647</v>
      </c>
      <c r="C1144" s="65" t="s">
        <v>745</v>
      </c>
      <c r="D1144" s="64">
        <v>37</v>
      </c>
      <c r="E1144" s="64">
        <v>5</v>
      </c>
      <c r="F1144" s="64">
        <v>0</v>
      </c>
      <c r="G1144" s="64" t="s">
        <v>389</v>
      </c>
      <c r="H1144" s="64">
        <v>84</v>
      </c>
      <c r="I1144" s="64">
        <v>5</v>
      </c>
      <c r="J1144" s="64">
        <v>0</v>
      </c>
      <c r="K1144" s="64" t="s">
        <v>395</v>
      </c>
      <c r="L1144" s="64">
        <v>-5</v>
      </c>
      <c r="M1144" s="64">
        <v>1</v>
      </c>
      <c r="N1144" s="62">
        <f t="shared" si="17"/>
        <v>0</v>
      </c>
    </row>
    <row r="1145" spans="1:14" ht="12.75">
      <c r="A1145" s="63">
        <v>1143</v>
      </c>
      <c r="B1145" s="64" t="s">
        <v>1648</v>
      </c>
      <c r="C1145" s="64" t="s">
        <v>488</v>
      </c>
      <c r="D1145" s="64">
        <v>23</v>
      </c>
      <c r="E1145" s="64">
        <v>20</v>
      </c>
      <c r="F1145" s="64">
        <v>0</v>
      </c>
      <c r="G1145" s="64" t="s">
        <v>423</v>
      </c>
      <c r="H1145" s="64">
        <v>51</v>
      </c>
      <c r="I1145" s="64">
        <v>8</v>
      </c>
      <c r="J1145" s="64">
        <v>0</v>
      </c>
      <c r="K1145" s="64" t="s">
        <v>395</v>
      </c>
      <c r="L1145" s="64">
        <v>-3</v>
      </c>
      <c r="M1145" s="64">
        <v>1</v>
      </c>
      <c r="N1145" s="62">
        <f t="shared" si="17"/>
        <v>0</v>
      </c>
    </row>
    <row r="1146" spans="1:14" ht="12.75">
      <c r="A1146" s="63">
        <v>1144</v>
      </c>
      <c r="B1146" s="64" t="s">
        <v>1649</v>
      </c>
      <c r="C1146" s="64" t="s">
        <v>451</v>
      </c>
      <c r="D1146" s="64">
        <v>33</v>
      </c>
      <c r="E1146" s="64">
        <v>49</v>
      </c>
      <c r="F1146" s="64">
        <v>0</v>
      </c>
      <c r="G1146" s="64" t="s">
        <v>389</v>
      </c>
      <c r="H1146" s="64">
        <v>118</v>
      </c>
      <c r="I1146" s="64">
        <v>9</v>
      </c>
      <c r="J1146" s="64">
        <v>0</v>
      </c>
      <c r="K1146" s="64" t="s">
        <v>395</v>
      </c>
      <c r="L1146" s="64">
        <v>-8</v>
      </c>
      <c r="M1146" s="64">
        <v>1</v>
      </c>
      <c r="N1146" s="62">
        <f t="shared" si="17"/>
        <v>0</v>
      </c>
    </row>
    <row r="1147" spans="1:14" ht="12.75">
      <c r="A1147" s="63">
        <v>1145</v>
      </c>
      <c r="B1147" s="65" t="s">
        <v>1650</v>
      </c>
      <c r="C1147" s="65" t="s">
        <v>403</v>
      </c>
      <c r="D1147" s="64">
        <v>32</v>
      </c>
      <c r="E1147" s="64">
        <v>23</v>
      </c>
      <c r="F1147" s="64">
        <v>0</v>
      </c>
      <c r="G1147" s="64" t="s">
        <v>389</v>
      </c>
      <c r="H1147" s="64">
        <v>94</v>
      </c>
      <c r="I1147" s="64">
        <v>43</v>
      </c>
      <c r="J1147" s="64">
        <v>0</v>
      </c>
      <c r="K1147" s="64" t="s">
        <v>395</v>
      </c>
      <c r="L1147" s="64">
        <v>-6</v>
      </c>
      <c r="M1147" s="64">
        <v>1</v>
      </c>
      <c r="N1147" s="62">
        <f t="shared" si="17"/>
        <v>0</v>
      </c>
    </row>
    <row r="1148" spans="1:14" ht="12.75">
      <c r="A1148" s="63">
        <v>1146</v>
      </c>
      <c r="B1148" s="64" t="s">
        <v>1651</v>
      </c>
      <c r="C1148" s="64" t="s">
        <v>614</v>
      </c>
      <c r="D1148" s="64">
        <v>78</v>
      </c>
      <c r="E1148" s="64">
        <v>13</v>
      </c>
      <c r="F1148" s="64">
        <v>0</v>
      </c>
      <c r="G1148" s="64" t="s">
        <v>389</v>
      </c>
      <c r="H1148" s="64">
        <v>15</v>
      </c>
      <c r="I1148" s="64">
        <v>48</v>
      </c>
      <c r="J1148" s="64">
        <v>0</v>
      </c>
      <c r="K1148" s="64" t="s">
        <v>347</v>
      </c>
      <c r="L1148" s="64">
        <v>1</v>
      </c>
      <c r="M1148" s="64">
        <v>1</v>
      </c>
      <c r="N1148" s="62">
        <f t="shared" si="17"/>
        <v>0</v>
      </c>
    </row>
    <row r="1149" spans="1:14" ht="12.75">
      <c r="A1149" s="63">
        <v>1147</v>
      </c>
      <c r="B1149" s="64" t="s">
        <v>1652</v>
      </c>
      <c r="C1149" s="64" t="s">
        <v>451</v>
      </c>
      <c r="D1149" s="64">
        <v>34</v>
      </c>
      <c r="E1149" s="64">
        <v>10</v>
      </c>
      <c r="F1149" s="64">
        <v>0</v>
      </c>
      <c r="G1149" s="64" t="s">
        <v>389</v>
      </c>
      <c r="H1149" s="64">
        <v>118</v>
      </c>
      <c r="I1149" s="64">
        <v>28</v>
      </c>
      <c r="J1149" s="64">
        <v>0</v>
      </c>
      <c r="K1149" s="64" t="s">
        <v>395</v>
      </c>
      <c r="L1149" s="64">
        <v>-8</v>
      </c>
      <c r="M1149" s="64">
        <v>1</v>
      </c>
      <c r="N1149" s="62">
        <f t="shared" si="17"/>
        <v>0</v>
      </c>
    </row>
    <row r="1150" spans="1:14" ht="12.75">
      <c r="A1150" s="63">
        <v>1148</v>
      </c>
      <c r="B1150" s="64" t="s">
        <v>1653</v>
      </c>
      <c r="C1150" s="64" t="s">
        <v>745</v>
      </c>
      <c r="D1150" s="64">
        <v>38</v>
      </c>
      <c r="E1150" s="64">
        <v>14</v>
      </c>
      <c r="F1150" s="64">
        <v>0</v>
      </c>
      <c r="G1150" s="64" t="s">
        <v>389</v>
      </c>
      <c r="H1150" s="64">
        <v>85</v>
      </c>
      <c r="I1150" s="64">
        <v>40</v>
      </c>
      <c r="J1150" s="64">
        <v>0</v>
      </c>
      <c r="K1150" s="64" t="s">
        <v>395</v>
      </c>
      <c r="L1150" s="64">
        <v>-5</v>
      </c>
      <c r="M1150" s="64">
        <v>1</v>
      </c>
      <c r="N1150" s="62">
        <f t="shared" si="17"/>
        <v>0</v>
      </c>
    </row>
    <row r="1151" spans="1:14" ht="12.75">
      <c r="A1151" s="63">
        <v>1149</v>
      </c>
      <c r="B1151" s="64" t="s">
        <v>1654</v>
      </c>
      <c r="C1151" s="64" t="s">
        <v>429</v>
      </c>
      <c r="D1151" s="64">
        <v>43</v>
      </c>
      <c r="E1151" s="64">
        <v>11</v>
      </c>
      <c r="F1151" s="64">
        <v>0</v>
      </c>
      <c r="G1151" s="64" t="s">
        <v>389</v>
      </c>
      <c r="H1151" s="64">
        <v>0</v>
      </c>
      <c r="I1151" s="64">
        <v>0</v>
      </c>
      <c r="J1151" s="64">
        <v>0</v>
      </c>
      <c r="K1151" s="64" t="s">
        <v>395</v>
      </c>
      <c r="L1151" s="64">
        <v>1</v>
      </c>
      <c r="M1151" s="64">
        <v>1</v>
      </c>
      <c r="N1151" s="62">
        <f t="shared" si="17"/>
        <v>0</v>
      </c>
    </row>
    <row r="1152" spans="1:14" ht="12.75">
      <c r="A1152" s="63">
        <v>1150</v>
      </c>
      <c r="B1152" s="65" t="s">
        <v>1655</v>
      </c>
      <c r="C1152" s="65" t="s">
        <v>1067</v>
      </c>
      <c r="D1152" s="64">
        <v>40</v>
      </c>
      <c r="E1152" s="64">
        <v>4</v>
      </c>
      <c r="F1152" s="64">
        <v>0</v>
      </c>
      <c r="G1152" s="64" t="s">
        <v>389</v>
      </c>
      <c r="H1152" s="64">
        <v>118</v>
      </c>
      <c r="I1152" s="64">
        <v>34</v>
      </c>
      <c r="J1152" s="64">
        <v>0</v>
      </c>
      <c r="K1152" s="64" t="s">
        <v>395</v>
      </c>
      <c r="L1152" s="64">
        <v>-8</v>
      </c>
      <c r="M1152" s="64">
        <v>1</v>
      </c>
      <c r="N1152" s="62">
        <f t="shared" si="17"/>
        <v>0</v>
      </c>
    </row>
    <row r="1153" spans="1:14" ht="12.75">
      <c r="A1153" s="63">
        <v>1151</v>
      </c>
      <c r="B1153" s="65" t="s">
        <v>1656</v>
      </c>
      <c r="C1153" s="65" t="s">
        <v>1331</v>
      </c>
      <c r="D1153" s="64">
        <v>8</v>
      </c>
      <c r="E1153" s="64">
        <v>51</v>
      </c>
      <c r="F1153" s="64">
        <v>0</v>
      </c>
      <c r="G1153" s="64" t="s">
        <v>423</v>
      </c>
      <c r="H1153" s="64">
        <v>13</v>
      </c>
      <c r="I1153" s="64">
        <v>14</v>
      </c>
      <c r="J1153" s="64">
        <v>0</v>
      </c>
      <c r="K1153" s="64" t="s">
        <v>347</v>
      </c>
      <c r="L1153" s="64">
        <v>1</v>
      </c>
      <c r="M1153" s="64">
        <v>1</v>
      </c>
      <c r="N1153" s="62">
        <f t="shared" si="17"/>
        <v>0</v>
      </c>
    </row>
    <row r="1154" spans="1:14" ht="12.75">
      <c r="A1154" s="63">
        <v>1152</v>
      </c>
      <c r="B1154" s="65" t="s">
        <v>1657</v>
      </c>
      <c r="C1154" s="65" t="s">
        <v>403</v>
      </c>
      <c r="D1154" s="64">
        <v>33</v>
      </c>
      <c r="E1154" s="64">
        <v>40</v>
      </c>
      <c r="F1154" s="64">
        <v>0</v>
      </c>
      <c r="G1154" s="64" t="s">
        <v>389</v>
      </c>
      <c r="H1154" s="64">
        <v>101</v>
      </c>
      <c r="I1154" s="64">
        <v>49</v>
      </c>
      <c r="J1154" s="64">
        <v>0</v>
      </c>
      <c r="K1154" s="64" t="s">
        <v>395</v>
      </c>
      <c r="L1154" s="64">
        <v>-6</v>
      </c>
      <c r="M1154" s="64">
        <v>1</v>
      </c>
      <c r="N1154" s="62">
        <f t="shared" si="17"/>
        <v>0</v>
      </c>
    </row>
    <row r="1155" spans="1:14" ht="12.75">
      <c r="A1155" s="63">
        <v>1153</v>
      </c>
      <c r="B1155" s="64" t="s">
        <v>1658</v>
      </c>
      <c r="C1155" s="64" t="s">
        <v>449</v>
      </c>
      <c r="D1155" s="64">
        <v>3</v>
      </c>
      <c r="E1155" s="64">
        <v>17</v>
      </c>
      <c r="F1155" s="64">
        <v>0</v>
      </c>
      <c r="G1155" s="64" t="s">
        <v>423</v>
      </c>
      <c r="H1155" s="64">
        <v>102</v>
      </c>
      <c r="I1155" s="64">
        <v>54</v>
      </c>
      <c r="J1155" s="64">
        <v>0</v>
      </c>
      <c r="K1155" s="64" t="s">
        <v>347</v>
      </c>
      <c r="L1155" s="64">
        <v>7</v>
      </c>
      <c r="M1155" s="64">
        <v>10</v>
      </c>
      <c r="N1155" s="62" t="str">
        <f aca="true" t="shared" si="18" ref="N1155:N1218">+IF(C1155=$N$1,B1155,)</f>
        <v>LUBUK LINGGAU</v>
      </c>
    </row>
    <row r="1156" spans="1:14" ht="12.75">
      <c r="A1156" s="63">
        <v>1154</v>
      </c>
      <c r="B1156" s="64" t="s">
        <v>1659</v>
      </c>
      <c r="C1156" s="64" t="s">
        <v>449</v>
      </c>
      <c r="D1156" s="64">
        <v>0</v>
      </c>
      <c r="E1156" s="64">
        <v>5</v>
      </c>
      <c r="F1156" s="64">
        <v>0</v>
      </c>
      <c r="G1156" s="64" t="s">
        <v>389</v>
      </c>
      <c r="H1156" s="64">
        <v>100</v>
      </c>
      <c r="I1156" s="64">
        <v>10</v>
      </c>
      <c r="J1156" s="64">
        <v>0</v>
      </c>
      <c r="K1156" s="64" t="s">
        <v>347</v>
      </c>
      <c r="L1156" s="64">
        <v>7</v>
      </c>
      <c r="M1156" s="64">
        <v>10</v>
      </c>
      <c r="N1156" s="62" t="str">
        <f t="shared" si="18"/>
        <v>LUBUK SIKAPING</v>
      </c>
    </row>
    <row r="1157" spans="1:14" ht="12.75">
      <c r="A1157" s="63">
        <v>1155</v>
      </c>
      <c r="B1157" s="65" t="s">
        <v>1660</v>
      </c>
      <c r="C1157" s="65" t="s">
        <v>1182</v>
      </c>
      <c r="D1157" s="64">
        <v>11</v>
      </c>
      <c r="E1157" s="64">
        <v>35</v>
      </c>
      <c r="F1157" s="64">
        <v>0</v>
      </c>
      <c r="G1157" s="64" t="s">
        <v>423</v>
      </c>
      <c r="H1157" s="64">
        <v>27</v>
      </c>
      <c r="I1157" s="64">
        <v>32</v>
      </c>
      <c r="J1157" s="64">
        <v>0</v>
      </c>
      <c r="K1157" s="64" t="s">
        <v>347</v>
      </c>
      <c r="L1157" s="64">
        <v>1</v>
      </c>
      <c r="M1157" s="64">
        <v>1</v>
      </c>
      <c r="N1157" s="62">
        <f t="shared" si="18"/>
        <v>0</v>
      </c>
    </row>
    <row r="1158" spans="1:14" ht="12.75">
      <c r="A1158" s="63">
        <v>1156</v>
      </c>
      <c r="B1158" s="64" t="s">
        <v>1661</v>
      </c>
      <c r="C1158" s="64" t="s">
        <v>433</v>
      </c>
      <c r="D1158" s="64">
        <v>26</v>
      </c>
      <c r="E1158" s="64">
        <v>46</v>
      </c>
      <c r="F1158" s="64">
        <v>0</v>
      </c>
      <c r="G1158" s="64" t="s">
        <v>389</v>
      </c>
      <c r="H1158" s="64">
        <v>80</v>
      </c>
      <c r="I1158" s="64">
        <v>53</v>
      </c>
      <c r="J1158" s="64">
        <v>0</v>
      </c>
      <c r="K1158" s="64" t="s">
        <v>347</v>
      </c>
      <c r="L1158" s="64">
        <v>5</v>
      </c>
      <c r="M1158" s="64">
        <v>1</v>
      </c>
      <c r="N1158" s="62">
        <f t="shared" si="18"/>
        <v>0</v>
      </c>
    </row>
    <row r="1159" spans="1:14" ht="12.75">
      <c r="A1159" s="63">
        <v>1157</v>
      </c>
      <c r="B1159" s="64" t="s">
        <v>1663</v>
      </c>
      <c r="C1159" s="64" t="s">
        <v>480</v>
      </c>
      <c r="D1159" s="64">
        <v>43</v>
      </c>
      <c r="E1159" s="64">
        <v>58</v>
      </c>
      <c r="F1159" s="64">
        <v>0</v>
      </c>
      <c r="G1159" s="64" t="s">
        <v>389</v>
      </c>
      <c r="H1159" s="64">
        <v>86</v>
      </c>
      <c r="I1159" s="64">
        <v>25</v>
      </c>
      <c r="J1159" s="64">
        <v>0</v>
      </c>
      <c r="K1159" s="64" t="s">
        <v>395</v>
      </c>
      <c r="L1159" s="64">
        <v>-5</v>
      </c>
      <c r="M1159" s="64">
        <v>1</v>
      </c>
      <c r="N1159" s="62">
        <f t="shared" si="18"/>
        <v>0</v>
      </c>
    </row>
    <row r="1160" spans="1:14" ht="12.75">
      <c r="A1160" s="63">
        <v>1158</v>
      </c>
      <c r="B1160" s="64" t="s">
        <v>1664</v>
      </c>
      <c r="C1160" s="64" t="s">
        <v>403</v>
      </c>
      <c r="D1160" s="64">
        <v>31</v>
      </c>
      <c r="E1160" s="64">
        <v>14</v>
      </c>
      <c r="F1160" s="64">
        <v>0</v>
      </c>
      <c r="G1160" s="64" t="s">
        <v>389</v>
      </c>
      <c r="H1160" s="64">
        <v>94</v>
      </c>
      <c r="I1160" s="64">
        <v>45</v>
      </c>
      <c r="J1160" s="64">
        <v>0</v>
      </c>
      <c r="K1160" s="64" t="s">
        <v>395</v>
      </c>
      <c r="L1160" s="64">
        <v>-6</v>
      </c>
      <c r="M1160" s="64">
        <v>1</v>
      </c>
      <c r="N1160" s="62">
        <f t="shared" si="18"/>
        <v>0</v>
      </c>
    </row>
    <row r="1161" spans="1:14" ht="12.75">
      <c r="A1161" s="63">
        <v>1159</v>
      </c>
      <c r="B1161" s="64" t="s">
        <v>1665</v>
      </c>
      <c r="C1161" s="64" t="s">
        <v>621</v>
      </c>
      <c r="D1161" s="64">
        <v>46</v>
      </c>
      <c r="E1161" s="64">
        <v>0</v>
      </c>
      <c r="F1161" s="64">
        <v>0</v>
      </c>
      <c r="G1161" s="64" t="s">
        <v>389</v>
      </c>
      <c r="H1161" s="64">
        <v>8</v>
      </c>
      <c r="I1161" s="64">
        <v>55</v>
      </c>
      <c r="J1161" s="64">
        <v>0</v>
      </c>
      <c r="K1161" s="64" t="s">
        <v>347</v>
      </c>
      <c r="L1161" s="64">
        <v>1</v>
      </c>
      <c r="M1161" s="64">
        <v>1</v>
      </c>
      <c r="N1161" s="62">
        <f t="shared" si="18"/>
        <v>0</v>
      </c>
    </row>
    <row r="1162" spans="1:14" ht="12.75">
      <c r="A1162" s="63">
        <v>1160</v>
      </c>
      <c r="B1162" s="64" t="s">
        <v>1666</v>
      </c>
      <c r="C1162" s="64" t="s">
        <v>738</v>
      </c>
      <c r="D1162" s="64">
        <v>65</v>
      </c>
      <c r="E1162" s="64">
        <v>33</v>
      </c>
      <c r="F1162" s="64">
        <v>0</v>
      </c>
      <c r="G1162" s="64" t="s">
        <v>389</v>
      </c>
      <c r="H1162" s="64">
        <v>22</v>
      </c>
      <c r="I1162" s="64">
        <v>8</v>
      </c>
      <c r="J1162" s="64">
        <v>0</v>
      </c>
      <c r="K1162" s="64" t="s">
        <v>347</v>
      </c>
      <c r="L1162" s="64">
        <v>1</v>
      </c>
      <c r="M1162" s="64">
        <v>1</v>
      </c>
      <c r="N1162" s="62">
        <f t="shared" si="18"/>
        <v>0</v>
      </c>
    </row>
    <row r="1163" spans="1:14" ht="12.75">
      <c r="A1163" s="63">
        <v>1161</v>
      </c>
      <c r="B1163" s="64" t="s">
        <v>1667</v>
      </c>
      <c r="C1163" s="64" t="s">
        <v>449</v>
      </c>
      <c r="D1163" s="64">
        <v>8</v>
      </c>
      <c r="E1163" s="64">
        <v>8</v>
      </c>
      <c r="F1163" s="64">
        <v>0</v>
      </c>
      <c r="G1163" s="64" t="s">
        <v>423</v>
      </c>
      <c r="H1163" s="64">
        <v>113</v>
      </c>
      <c r="I1163" s="64">
        <v>14</v>
      </c>
      <c r="J1163" s="64">
        <v>0</v>
      </c>
      <c r="K1163" s="64" t="s">
        <v>347</v>
      </c>
      <c r="L1163" s="64">
        <v>7</v>
      </c>
      <c r="M1163" s="64">
        <v>10</v>
      </c>
      <c r="N1163" s="62" t="str">
        <f t="shared" si="18"/>
        <v>LUMAJANG</v>
      </c>
    </row>
    <row r="1164" spans="1:14" ht="12.75">
      <c r="A1164" s="63">
        <v>1162</v>
      </c>
      <c r="B1164" s="64" t="s">
        <v>1668</v>
      </c>
      <c r="C1164" s="64" t="s">
        <v>539</v>
      </c>
      <c r="D1164" s="64">
        <v>34</v>
      </c>
      <c r="E1164" s="64">
        <v>37</v>
      </c>
      <c r="F1164" s="64">
        <v>0</v>
      </c>
      <c r="G1164" s="64" t="s">
        <v>389</v>
      </c>
      <c r="H1164" s="64">
        <v>79</v>
      </c>
      <c r="I1164" s="64">
        <v>3</v>
      </c>
      <c r="J1164" s="64">
        <v>0</v>
      </c>
      <c r="K1164" s="64" t="s">
        <v>395</v>
      </c>
      <c r="L1164" s="64">
        <v>-5</v>
      </c>
      <c r="M1164" s="64">
        <v>1</v>
      </c>
      <c r="N1164" s="62">
        <f t="shared" si="18"/>
        <v>0</v>
      </c>
    </row>
    <row r="1165" spans="1:14" ht="12.75">
      <c r="A1165" s="63">
        <v>1163</v>
      </c>
      <c r="B1165" s="64" t="s">
        <v>1669</v>
      </c>
      <c r="C1165" s="64" t="s">
        <v>1641</v>
      </c>
      <c r="D1165" s="64">
        <v>15</v>
      </c>
      <c r="E1165" s="64">
        <v>20</v>
      </c>
      <c r="F1165" s="64">
        <v>0</v>
      </c>
      <c r="G1165" s="64" t="s">
        <v>423</v>
      </c>
      <c r="H1165" s="64">
        <v>28</v>
      </c>
      <c r="I1165" s="64">
        <v>27</v>
      </c>
      <c r="J1165" s="64">
        <v>0</v>
      </c>
      <c r="K1165" s="64" t="s">
        <v>347</v>
      </c>
      <c r="L1165" s="64">
        <v>2</v>
      </c>
      <c r="M1165" s="64">
        <v>1</v>
      </c>
      <c r="N1165" s="62">
        <f t="shared" si="18"/>
        <v>0</v>
      </c>
    </row>
    <row r="1166" spans="1:14" ht="12.75">
      <c r="A1166" s="63">
        <v>1164</v>
      </c>
      <c r="B1166" s="64" t="s">
        <v>1670</v>
      </c>
      <c r="C1166" s="64" t="s">
        <v>653</v>
      </c>
      <c r="D1166" s="64">
        <v>51</v>
      </c>
      <c r="E1166" s="64">
        <v>52</v>
      </c>
      <c r="F1166" s="64">
        <v>0</v>
      </c>
      <c r="G1166" s="64" t="s">
        <v>389</v>
      </c>
      <c r="H1166" s="64">
        <v>0</v>
      </c>
      <c r="I1166" s="64">
        <v>22</v>
      </c>
      <c r="J1166" s="64">
        <v>0</v>
      </c>
      <c r="K1166" s="64" t="s">
        <v>395</v>
      </c>
      <c r="L1166" s="64">
        <v>0</v>
      </c>
      <c r="M1166" s="64">
        <v>1</v>
      </c>
      <c r="N1166" s="62">
        <f t="shared" si="18"/>
        <v>0</v>
      </c>
    </row>
    <row r="1167" spans="1:14" ht="12.75">
      <c r="A1167" s="63">
        <v>1165</v>
      </c>
      <c r="B1167" s="64" t="s">
        <v>1671</v>
      </c>
      <c r="C1167" s="64" t="s">
        <v>449</v>
      </c>
      <c r="D1167" s="64">
        <v>0</v>
      </c>
      <c r="E1167" s="64">
        <v>55</v>
      </c>
      <c r="F1167" s="64">
        <v>0</v>
      </c>
      <c r="G1167" s="64" t="s">
        <v>423</v>
      </c>
      <c r="H1167" s="64">
        <v>122</v>
      </c>
      <c r="I1167" s="64">
        <v>49</v>
      </c>
      <c r="J1167" s="64">
        <v>0</v>
      </c>
      <c r="K1167" s="64" t="s">
        <v>347</v>
      </c>
      <c r="L1167" s="64">
        <v>8</v>
      </c>
      <c r="M1167" s="64">
        <v>10</v>
      </c>
      <c r="N1167" s="62" t="str">
        <f t="shared" si="18"/>
        <v>LUWUK</v>
      </c>
    </row>
    <row r="1168" spans="1:14" ht="12.75">
      <c r="A1168" s="63">
        <v>1166</v>
      </c>
      <c r="B1168" s="64" t="s">
        <v>1672</v>
      </c>
      <c r="C1168" s="64" t="s">
        <v>1672</v>
      </c>
      <c r="D1168" s="64">
        <v>49</v>
      </c>
      <c r="E1168" s="64">
        <v>38</v>
      </c>
      <c r="F1168" s="64">
        <v>0</v>
      </c>
      <c r="G1168" s="64" t="s">
        <v>389</v>
      </c>
      <c r="H1168" s="64">
        <v>6</v>
      </c>
      <c r="I1168" s="64">
        <v>12</v>
      </c>
      <c r="J1168" s="64">
        <v>0</v>
      </c>
      <c r="K1168" s="64" t="s">
        <v>347</v>
      </c>
      <c r="L1168" s="64">
        <v>1</v>
      </c>
      <c r="M1168" s="64">
        <v>1</v>
      </c>
      <c r="N1168" s="62">
        <f t="shared" si="18"/>
        <v>0</v>
      </c>
    </row>
    <row r="1169" spans="1:14" ht="12.75">
      <c r="A1169" s="63">
        <v>1167</v>
      </c>
      <c r="B1169" s="64" t="s">
        <v>1673</v>
      </c>
      <c r="C1169" s="64" t="s">
        <v>408</v>
      </c>
      <c r="D1169" s="64">
        <v>25</v>
      </c>
      <c r="E1169" s="64">
        <v>40</v>
      </c>
      <c r="F1169" s="64">
        <v>0</v>
      </c>
      <c r="G1169" s="64" t="s">
        <v>389</v>
      </c>
      <c r="H1169" s="64">
        <v>32</v>
      </c>
      <c r="I1169" s="64">
        <v>42</v>
      </c>
      <c r="J1169" s="64">
        <v>0</v>
      </c>
      <c r="K1169" s="64" t="s">
        <v>347</v>
      </c>
      <c r="L1169" s="64">
        <v>2</v>
      </c>
      <c r="M1169" s="64">
        <v>1</v>
      </c>
      <c r="N1169" s="62">
        <f t="shared" si="18"/>
        <v>0</v>
      </c>
    </row>
    <row r="1170" spans="1:14" ht="12.75">
      <c r="A1170" s="63">
        <v>1168</v>
      </c>
      <c r="B1170" s="65" t="s">
        <v>1674</v>
      </c>
      <c r="C1170" s="65" t="s">
        <v>809</v>
      </c>
      <c r="D1170" s="64">
        <v>14</v>
      </c>
      <c r="E1170" s="64">
        <v>48</v>
      </c>
      <c r="F1170" s="64">
        <v>0</v>
      </c>
      <c r="G1170" s="64" t="s">
        <v>389</v>
      </c>
      <c r="H1170" s="64">
        <v>120</v>
      </c>
      <c r="I1170" s="64">
        <v>16</v>
      </c>
      <c r="J1170" s="64">
        <v>0</v>
      </c>
      <c r="K1170" s="64" t="s">
        <v>347</v>
      </c>
      <c r="L1170" s="64">
        <v>8</v>
      </c>
      <c r="M1170" s="64">
        <v>1</v>
      </c>
      <c r="N1170" s="62">
        <f t="shared" si="18"/>
        <v>0</v>
      </c>
    </row>
    <row r="1171" spans="1:14" ht="12.75">
      <c r="A1171" s="63">
        <v>1169</v>
      </c>
      <c r="B1171" s="64" t="s">
        <v>1675</v>
      </c>
      <c r="C1171" s="64" t="s">
        <v>701</v>
      </c>
      <c r="D1171" s="64">
        <v>37</v>
      </c>
      <c r="E1171" s="64">
        <v>20</v>
      </c>
      <c r="F1171" s="64">
        <v>0</v>
      </c>
      <c r="G1171" s="64" t="s">
        <v>389</v>
      </c>
      <c r="H1171" s="64">
        <v>79</v>
      </c>
      <c r="I1171" s="64">
        <v>12</v>
      </c>
      <c r="J1171" s="64">
        <v>0</v>
      </c>
      <c r="K1171" s="64" t="s">
        <v>395</v>
      </c>
      <c r="L1171" s="64">
        <v>-5</v>
      </c>
      <c r="M1171" s="64">
        <v>1</v>
      </c>
      <c r="N1171" s="62">
        <f t="shared" si="18"/>
        <v>0</v>
      </c>
    </row>
    <row r="1172" spans="1:14" ht="12.75">
      <c r="A1172" s="63">
        <v>1170</v>
      </c>
      <c r="B1172" s="64" t="s">
        <v>1676</v>
      </c>
      <c r="C1172" s="64" t="s">
        <v>653</v>
      </c>
      <c r="D1172" s="64">
        <v>51</v>
      </c>
      <c r="E1172" s="64">
        <v>30</v>
      </c>
      <c r="F1172" s="64">
        <v>0</v>
      </c>
      <c r="G1172" s="64" t="s">
        <v>389</v>
      </c>
      <c r="H1172" s="64">
        <v>1</v>
      </c>
      <c r="I1172" s="64">
        <v>59</v>
      </c>
      <c r="J1172" s="64">
        <v>0</v>
      </c>
      <c r="K1172" s="64" t="s">
        <v>395</v>
      </c>
      <c r="L1172" s="64">
        <v>0</v>
      </c>
      <c r="M1172" s="64">
        <v>1</v>
      </c>
      <c r="N1172" s="62">
        <f t="shared" si="18"/>
        <v>0</v>
      </c>
    </row>
    <row r="1173" spans="1:14" ht="12.75">
      <c r="A1173" s="63">
        <v>1171</v>
      </c>
      <c r="B1173" s="64" t="s">
        <v>1677</v>
      </c>
      <c r="C1173" s="64" t="s">
        <v>429</v>
      </c>
      <c r="D1173" s="64">
        <v>45</v>
      </c>
      <c r="E1173" s="64">
        <v>44</v>
      </c>
      <c r="F1173" s="64">
        <v>0</v>
      </c>
      <c r="G1173" s="64" t="s">
        <v>389</v>
      </c>
      <c r="H1173" s="64">
        <v>5</v>
      </c>
      <c r="I1173" s="64">
        <v>5</v>
      </c>
      <c r="J1173" s="64">
        <v>0</v>
      </c>
      <c r="K1173" s="64" t="s">
        <v>347</v>
      </c>
      <c r="L1173" s="64">
        <v>1</v>
      </c>
      <c r="M1173" s="64">
        <v>1</v>
      </c>
      <c r="N1173" s="62">
        <f t="shared" si="18"/>
        <v>0</v>
      </c>
    </row>
    <row r="1174" spans="1:14" ht="12.75">
      <c r="A1174" s="63">
        <v>1172</v>
      </c>
      <c r="B1174" s="64" t="s">
        <v>1678</v>
      </c>
      <c r="C1174" s="64" t="s">
        <v>439</v>
      </c>
      <c r="D1174" s="64">
        <v>30</v>
      </c>
      <c r="E1174" s="64">
        <v>12</v>
      </c>
      <c r="F1174" s="64">
        <v>30</v>
      </c>
      <c r="G1174" s="64" t="s">
        <v>389</v>
      </c>
      <c r="H1174" s="64">
        <v>35</v>
      </c>
      <c r="I1174" s="64">
        <v>44</v>
      </c>
      <c r="J1174" s="64">
        <v>0</v>
      </c>
      <c r="K1174" s="64" t="s">
        <v>347</v>
      </c>
      <c r="L1174" s="64">
        <v>2</v>
      </c>
      <c r="M1174" s="64">
        <v>1140</v>
      </c>
      <c r="N1174" s="62">
        <f t="shared" si="18"/>
        <v>0</v>
      </c>
    </row>
    <row r="1175" spans="1:14" ht="12.75">
      <c r="A1175" s="63">
        <v>1173</v>
      </c>
      <c r="B1175" s="65" t="s">
        <v>1679</v>
      </c>
      <c r="C1175" s="65" t="s">
        <v>500</v>
      </c>
      <c r="D1175" s="64">
        <v>50</v>
      </c>
      <c r="E1175" s="64">
        <v>55</v>
      </c>
      <c r="F1175" s="64">
        <v>0</v>
      </c>
      <c r="G1175" s="64" t="s">
        <v>389</v>
      </c>
      <c r="H1175" s="64">
        <v>5</v>
      </c>
      <c r="I1175" s="64">
        <v>46</v>
      </c>
      <c r="J1175" s="64">
        <v>0</v>
      </c>
      <c r="K1175" s="64" t="s">
        <v>347</v>
      </c>
      <c r="L1175" s="64">
        <v>1</v>
      </c>
      <c r="M1175" s="64">
        <v>1</v>
      </c>
      <c r="N1175" s="62">
        <f t="shared" si="18"/>
        <v>0</v>
      </c>
    </row>
    <row r="1176" spans="1:14" ht="12.75">
      <c r="A1176" s="63">
        <v>1174</v>
      </c>
      <c r="B1176" s="64" t="s">
        <v>1680</v>
      </c>
      <c r="C1176" s="64" t="s">
        <v>488</v>
      </c>
      <c r="D1176" s="64">
        <v>0</v>
      </c>
      <c r="E1176" s="64">
        <v>3</v>
      </c>
      <c r="F1176" s="64">
        <v>0</v>
      </c>
      <c r="G1176" s="64" t="s">
        <v>389</v>
      </c>
      <c r="H1176" s="64">
        <v>51</v>
      </c>
      <c r="I1176" s="64">
        <v>4</v>
      </c>
      <c r="J1176" s="64">
        <v>0</v>
      </c>
      <c r="K1176" s="64" t="s">
        <v>395</v>
      </c>
      <c r="L1176" s="64">
        <v>-3</v>
      </c>
      <c r="M1176" s="64">
        <v>1</v>
      </c>
      <c r="N1176" s="62">
        <f t="shared" si="18"/>
        <v>0</v>
      </c>
    </row>
    <row r="1177" spans="1:14" ht="12.75">
      <c r="A1177" s="63">
        <v>1175</v>
      </c>
      <c r="B1177" s="65" t="s">
        <v>1681</v>
      </c>
      <c r="C1177" s="65" t="s">
        <v>422</v>
      </c>
      <c r="D1177" s="64">
        <v>21</v>
      </c>
      <c r="E1177" s="64">
        <v>10</v>
      </c>
      <c r="F1177" s="64">
        <v>0</v>
      </c>
      <c r="G1177" s="64" t="s">
        <v>423</v>
      </c>
      <c r="H1177" s="64">
        <v>149</v>
      </c>
      <c r="I1177" s="64">
        <v>11</v>
      </c>
      <c r="J1177" s="64">
        <v>0</v>
      </c>
      <c r="K1177" s="64" t="s">
        <v>347</v>
      </c>
      <c r="L1177" s="64">
        <v>10</v>
      </c>
      <c r="M1177" s="64">
        <v>1</v>
      </c>
      <c r="N1177" s="62">
        <f t="shared" si="18"/>
        <v>0</v>
      </c>
    </row>
    <row r="1178" spans="1:14" ht="12.75">
      <c r="A1178" s="63">
        <v>1176</v>
      </c>
      <c r="B1178" s="64" t="s">
        <v>1682</v>
      </c>
      <c r="C1178" s="64" t="s">
        <v>457</v>
      </c>
      <c r="D1178" s="64">
        <v>33</v>
      </c>
      <c r="E1178" s="64">
        <v>40</v>
      </c>
      <c r="F1178" s="64">
        <v>0</v>
      </c>
      <c r="G1178" s="64" t="s">
        <v>389</v>
      </c>
      <c r="H1178" s="64">
        <v>85</v>
      </c>
      <c r="I1178" s="64">
        <v>1</v>
      </c>
      <c r="J1178" s="64">
        <v>0</v>
      </c>
      <c r="K1178" s="64" t="s">
        <v>395</v>
      </c>
      <c r="L1178" s="64">
        <v>-5</v>
      </c>
      <c r="M1178" s="64">
        <v>1</v>
      </c>
      <c r="N1178" s="62">
        <f t="shared" si="18"/>
        <v>0</v>
      </c>
    </row>
    <row r="1179" spans="1:14" ht="12.75">
      <c r="A1179" s="63">
        <v>1177</v>
      </c>
      <c r="B1179" s="64" t="s">
        <v>1683</v>
      </c>
      <c r="C1179" s="64" t="s">
        <v>809</v>
      </c>
      <c r="D1179" s="64">
        <v>10</v>
      </c>
      <c r="E1179" s="64">
        <v>19</v>
      </c>
      <c r="F1179" s="64">
        <v>0</v>
      </c>
      <c r="G1179" s="64" t="s">
        <v>389</v>
      </c>
      <c r="H1179" s="64">
        <v>123</v>
      </c>
      <c r="I1179" s="64">
        <v>59</v>
      </c>
      <c r="J1179" s="64">
        <v>0</v>
      </c>
      <c r="K1179" s="64" t="s">
        <v>347</v>
      </c>
      <c r="L1179" s="64">
        <v>8</v>
      </c>
      <c r="M1179" s="64">
        <v>1</v>
      </c>
      <c r="N1179" s="62">
        <f t="shared" si="18"/>
        <v>0</v>
      </c>
    </row>
    <row r="1180" spans="1:14" ht="12.75">
      <c r="A1180" s="63">
        <v>1178</v>
      </c>
      <c r="B1180" s="64" t="s">
        <v>1684</v>
      </c>
      <c r="C1180" s="64" t="s">
        <v>439</v>
      </c>
      <c r="D1180" s="64">
        <v>31</v>
      </c>
      <c r="E1180" s="64">
        <v>43</v>
      </c>
      <c r="F1180" s="64">
        <v>0</v>
      </c>
      <c r="G1180" s="64" t="s">
        <v>389</v>
      </c>
      <c r="H1180" s="64">
        <v>35</v>
      </c>
      <c r="I1180" s="64">
        <v>47</v>
      </c>
      <c r="J1180" s="64">
        <v>0</v>
      </c>
      <c r="K1180" s="64" t="s">
        <v>347</v>
      </c>
      <c r="L1180" s="64">
        <v>2</v>
      </c>
      <c r="M1180" s="64">
        <v>800</v>
      </c>
      <c r="N1180" s="62">
        <f t="shared" si="18"/>
        <v>0</v>
      </c>
    </row>
    <row r="1181" spans="1:14" ht="12.75">
      <c r="A1181" s="63">
        <v>1179</v>
      </c>
      <c r="B1181" s="64" t="s">
        <v>1685</v>
      </c>
      <c r="C1181" s="64" t="s">
        <v>451</v>
      </c>
      <c r="D1181" s="64">
        <v>36</v>
      </c>
      <c r="E1181" s="64">
        <v>59</v>
      </c>
      <c r="F1181" s="64">
        <v>0</v>
      </c>
      <c r="G1181" s="64" t="s">
        <v>389</v>
      </c>
      <c r="H1181" s="64">
        <v>120</v>
      </c>
      <c r="I1181" s="64">
        <v>7</v>
      </c>
      <c r="J1181" s="64">
        <v>0</v>
      </c>
      <c r="K1181" s="64" t="s">
        <v>395</v>
      </c>
      <c r="L1181" s="64">
        <v>-8</v>
      </c>
      <c r="M1181" s="64">
        <v>1</v>
      </c>
      <c r="N1181" s="62">
        <f t="shared" si="18"/>
        <v>0</v>
      </c>
    </row>
    <row r="1182" spans="1:14" ht="12.75">
      <c r="A1182" s="63">
        <v>1180</v>
      </c>
      <c r="B1182" s="64" t="s">
        <v>1686</v>
      </c>
      <c r="C1182" s="64" t="s">
        <v>399</v>
      </c>
      <c r="D1182" s="64">
        <v>24</v>
      </c>
      <c r="E1182" s="64">
        <v>29</v>
      </c>
      <c r="F1182" s="64">
        <v>0</v>
      </c>
      <c r="G1182" s="64" t="s">
        <v>389</v>
      </c>
      <c r="H1182" s="64">
        <v>39</v>
      </c>
      <c r="I1182" s="64">
        <v>36</v>
      </c>
      <c r="J1182" s="64">
        <v>0</v>
      </c>
      <c r="K1182" s="64" t="s">
        <v>347</v>
      </c>
      <c r="L1182" s="64">
        <v>3</v>
      </c>
      <c r="M1182" s="64">
        <v>1</v>
      </c>
      <c r="N1182" s="62">
        <f t="shared" si="18"/>
        <v>0</v>
      </c>
    </row>
    <row r="1183" spans="1:14" ht="12.75">
      <c r="A1183" s="63">
        <v>1181</v>
      </c>
      <c r="B1183" s="64" t="s">
        <v>1687</v>
      </c>
      <c r="C1183" s="64" t="s">
        <v>523</v>
      </c>
      <c r="D1183" s="64">
        <v>43</v>
      </c>
      <c r="E1183" s="64">
        <v>9</v>
      </c>
      <c r="F1183" s="64">
        <v>0</v>
      </c>
      <c r="G1183" s="64" t="s">
        <v>389</v>
      </c>
      <c r="H1183" s="64">
        <v>89</v>
      </c>
      <c r="I1183" s="64">
        <v>20</v>
      </c>
      <c r="J1183" s="64">
        <v>0</v>
      </c>
      <c r="K1183" s="64" t="s">
        <v>395</v>
      </c>
      <c r="L1183" s="64">
        <v>-6</v>
      </c>
      <c r="M1183" s="64">
        <v>1</v>
      </c>
      <c r="N1183" s="62">
        <f t="shared" si="18"/>
        <v>0</v>
      </c>
    </row>
    <row r="1184" spans="1:14" ht="12.75">
      <c r="A1184" s="63">
        <v>1182</v>
      </c>
      <c r="B1184" s="64" t="s">
        <v>1688</v>
      </c>
      <c r="C1184" s="64" t="s">
        <v>449</v>
      </c>
      <c r="D1184" s="64">
        <v>7</v>
      </c>
      <c r="E1184" s="64">
        <v>37</v>
      </c>
      <c r="F1184" s="64">
        <v>0</v>
      </c>
      <c r="G1184" s="64" t="s">
        <v>423</v>
      </c>
      <c r="H1184" s="64">
        <v>111</v>
      </c>
      <c r="I1184" s="64">
        <v>32</v>
      </c>
      <c r="J1184" s="64">
        <v>0</v>
      </c>
      <c r="K1184" s="64" t="s">
        <v>347</v>
      </c>
      <c r="L1184" s="64">
        <v>7</v>
      </c>
      <c r="M1184" s="64">
        <v>10</v>
      </c>
      <c r="N1184" s="62" t="str">
        <f t="shared" si="18"/>
        <v>MADIUN</v>
      </c>
    </row>
    <row r="1185" spans="1:14" ht="12.75">
      <c r="A1185" s="63">
        <v>1183</v>
      </c>
      <c r="B1185" s="64" t="s">
        <v>1689</v>
      </c>
      <c r="C1185" s="64" t="s">
        <v>433</v>
      </c>
      <c r="D1185" s="64">
        <v>12</v>
      </c>
      <c r="E1185" s="64">
        <v>60</v>
      </c>
      <c r="F1185" s="64">
        <v>0</v>
      </c>
      <c r="G1185" s="64" t="s">
        <v>389</v>
      </c>
      <c r="H1185" s="64">
        <v>80</v>
      </c>
      <c r="I1185" s="64">
        <v>11</v>
      </c>
      <c r="J1185" s="64">
        <v>0</v>
      </c>
      <c r="K1185" s="64" t="s">
        <v>347</v>
      </c>
      <c r="L1185" s="64">
        <v>5</v>
      </c>
      <c r="M1185" s="64">
        <v>1</v>
      </c>
      <c r="N1185" s="62">
        <f t="shared" si="18"/>
        <v>0</v>
      </c>
    </row>
    <row r="1186" spans="1:14" ht="12.75">
      <c r="A1186" s="63">
        <v>1184</v>
      </c>
      <c r="B1186" s="65" t="s">
        <v>1690</v>
      </c>
      <c r="C1186" s="65" t="s">
        <v>472</v>
      </c>
      <c r="D1186" s="64">
        <v>40</v>
      </c>
      <c r="E1186" s="64">
        <v>29</v>
      </c>
      <c r="F1186" s="64">
        <v>0</v>
      </c>
      <c r="G1186" s="64" t="s">
        <v>389</v>
      </c>
      <c r="H1186" s="64">
        <v>3</v>
      </c>
      <c r="I1186" s="64">
        <v>27</v>
      </c>
      <c r="J1186" s="64">
        <v>0</v>
      </c>
      <c r="K1186" s="64" t="s">
        <v>395</v>
      </c>
      <c r="L1186" s="64">
        <v>1</v>
      </c>
      <c r="M1186" s="64">
        <v>1</v>
      </c>
      <c r="N1186" s="62">
        <f t="shared" si="18"/>
        <v>0</v>
      </c>
    </row>
    <row r="1187" spans="1:14" ht="12.75">
      <c r="A1187" s="63">
        <v>1185</v>
      </c>
      <c r="B1187" s="64" t="s">
        <v>1691</v>
      </c>
      <c r="C1187" s="64" t="s">
        <v>439</v>
      </c>
      <c r="D1187" s="64">
        <v>32</v>
      </c>
      <c r="E1187" s="64">
        <v>21</v>
      </c>
      <c r="F1187" s="64">
        <v>0</v>
      </c>
      <c r="G1187" s="64" t="s">
        <v>389</v>
      </c>
      <c r="H1187" s="64">
        <v>36</v>
      </c>
      <c r="I1187" s="64">
        <v>12</v>
      </c>
      <c r="J1187" s="64">
        <v>0</v>
      </c>
      <c r="K1187" s="64" t="s">
        <v>347</v>
      </c>
      <c r="L1187" s="64">
        <v>2</v>
      </c>
      <c r="M1187" s="64">
        <v>700</v>
      </c>
      <c r="N1187" s="62">
        <f t="shared" si="18"/>
        <v>0</v>
      </c>
    </row>
    <row r="1188" spans="1:14" ht="12.75">
      <c r="A1188" s="63">
        <v>1186</v>
      </c>
      <c r="B1188" s="64" t="s">
        <v>1692</v>
      </c>
      <c r="C1188" s="64" t="s">
        <v>674</v>
      </c>
      <c r="D1188" s="64">
        <v>52</v>
      </c>
      <c r="E1188" s="64">
        <v>8</v>
      </c>
      <c r="F1188" s="64">
        <v>0</v>
      </c>
      <c r="G1188" s="64" t="s">
        <v>389</v>
      </c>
      <c r="H1188" s="64">
        <v>11</v>
      </c>
      <c r="I1188" s="64">
        <v>37</v>
      </c>
      <c r="J1188" s="64">
        <v>0</v>
      </c>
      <c r="K1188" s="64" t="s">
        <v>347</v>
      </c>
      <c r="L1188" s="64">
        <v>1</v>
      </c>
      <c r="M1188" s="64">
        <v>1</v>
      </c>
      <c r="N1188" s="62">
        <f t="shared" si="18"/>
        <v>0</v>
      </c>
    </row>
    <row r="1189" spans="1:14" ht="12.75">
      <c r="A1189" s="63">
        <v>1187</v>
      </c>
      <c r="B1189" s="65" t="s">
        <v>1693</v>
      </c>
      <c r="C1189" s="65" t="s">
        <v>449</v>
      </c>
      <c r="D1189" s="64">
        <v>7</v>
      </c>
      <c r="E1189" s="64">
        <v>38</v>
      </c>
      <c r="F1189" s="64">
        <v>0</v>
      </c>
      <c r="G1189" s="64" t="s">
        <v>423</v>
      </c>
      <c r="H1189" s="64">
        <v>111</v>
      </c>
      <c r="I1189" s="64">
        <v>21</v>
      </c>
      <c r="J1189" s="64">
        <v>0</v>
      </c>
      <c r="K1189" s="64" t="s">
        <v>347</v>
      </c>
      <c r="L1189" s="64">
        <v>7</v>
      </c>
      <c r="M1189" s="64">
        <v>10</v>
      </c>
      <c r="N1189" s="62" t="str">
        <f t="shared" si="18"/>
        <v>MAGETAN</v>
      </c>
    </row>
    <row r="1190" spans="1:14" ht="12.75">
      <c r="A1190" s="63">
        <v>1188</v>
      </c>
      <c r="B1190" s="64" t="s">
        <v>1694</v>
      </c>
      <c r="C1190" s="64" t="s">
        <v>472</v>
      </c>
      <c r="D1190" s="64">
        <v>39</v>
      </c>
      <c r="E1190" s="64">
        <v>52</v>
      </c>
      <c r="F1190" s="64">
        <v>0</v>
      </c>
      <c r="G1190" s="64" t="s">
        <v>389</v>
      </c>
      <c r="H1190" s="64">
        <v>4</v>
      </c>
      <c r="I1190" s="64">
        <v>13</v>
      </c>
      <c r="J1190" s="64">
        <v>0</v>
      </c>
      <c r="K1190" s="64" t="s">
        <v>347</v>
      </c>
      <c r="L1190" s="64">
        <v>1</v>
      </c>
      <c r="M1190" s="64">
        <v>1</v>
      </c>
      <c r="N1190" s="62">
        <f t="shared" si="18"/>
        <v>0</v>
      </c>
    </row>
    <row r="1191" spans="1:14" ht="12.75">
      <c r="A1191" s="63">
        <v>1189</v>
      </c>
      <c r="B1191" s="64" t="s">
        <v>1695</v>
      </c>
      <c r="C1191" s="64" t="s">
        <v>410</v>
      </c>
      <c r="D1191" s="64">
        <v>11</v>
      </c>
      <c r="E1191" s="64">
        <v>51</v>
      </c>
      <c r="F1191" s="64">
        <v>0</v>
      </c>
      <c r="G1191" s="64" t="s">
        <v>389</v>
      </c>
      <c r="H1191" s="64">
        <v>13</v>
      </c>
      <c r="I1191" s="64">
        <v>4</v>
      </c>
      <c r="J1191" s="64">
        <v>0</v>
      </c>
      <c r="K1191" s="64" t="s">
        <v>347</v>
      </c>
      <c r="L1191" s="64">
        <v>1</v>
      </c>
      <c r="M1191" s="64">
        <v>1</v>
      </c>
      <c r="N1191" s="62">
        <f t="shared" si="18"/>
        <v>0</v>
      </c>
    </row>
    <row r="1192" spans="1:14" ht="12.75">
      <c r="A1192" s="63">
        <v>1190</v>
      </c>
      <c r="B1192" s="64" t="s">
        <v>1696</v>
      </c>
      <c r="C1192" s="64" t="s">
        <v>449</v>
      </c>
      <c r="D1192" s="64">
        <v>6</v>
      </c>
      <c r="E1192" s="64">
        <v>50</v>
      </c>
      <c r="F1192" s="64">
        <v>0</v>
      </c>
      <c r="G1192" s="64" t="s">
        <v>423</v>
      </c>
      <c r="H1192" s="64">
        <v>108</v>
      </c>
      <c r="I1192" s="64">
        <v>12</v>
      </c>
      <c r="J1192" s="64">
        <v>0</v>
      </c>
      <c r="K1192" s="64" t="s">
        <v>347</v>
      </c>
      <c r="L1192" s="64">
        <v>7</v>
      </c>
      <c r="M1192" s="64">
        <v>10</v>
      </c>
      <c r="N1192" s="62" t="str">
        <f t="shared" si="18"/>
        <v>MAJALENGKA</v>
      </c>
    </row>
    <row r="1193" spans="1:14" ht="12.75">
      <c r="A1193" s="63">
        <v>1191</v>
      </c>
      <c r="B1193" s="64" t="s">
        <v>1697</v>
      </c>
      <c r="C1193" s="64" t="s">
        <v>449</v>
      </c>
      <c r="D1193" s="64">
        <v>3</v>
      </c>
      <c r="E1193" s="64">
        <v>33</v>
      </c>
      <c r="F1193" s="64">
        <v>0</v>
      </c>
      <c r="G1193" s="64" t="s">
        <v>423</v>
      </c>
      <c r="H1193" s="64">
        <v>118</v>
      </c>
      <c r="I1193" s="64">
        <v>59</v>
      </c>
      <c r="J1193" s="64">
        <v>0</v>
      </c>
      <c r="K1193" s="64" t="s">
        <v>347</v>
      </c>
      <c r="L1193" s="64">
        <v>8</v>
      </c>
      <c r="M1193" s="64">
        <v>10</v>
      </c>
      <c r="N1193" s="62" t="str">
        <f t="shared" si="18"/>
        <v>MAJENE</v>
      </c>
    </row>
    <row r="1194" spans="1:14" ht="12.75">
      <c r="A1194" s="63">
        <v>1192</v>
      </c>
      <c r="B1194" s="65" t="s">
        <v>1698</v>
      </c>
      <c r="C1194" s="65" t="s">
        <v>399</v>
      </c>
      <c r="D1194" s="64">
        <v>25</v>
      </c>
      <c r="E1194" s="64">
        <v>55</v>
      </c>
      <c r="F1194" s="64">
        <v>0</v>
      </c>
      <c r="G1194" s="64" t="s">
        <v>389</v>
      </c>
      <c r="H1194" s="64">
        <v>42</v>
      </c>
      <c r="I1194" s="64">
        <v>21</v>
      </c>
      <c r="J1194" s="64">
        <v>0</v>
      </c>
      <c r="K1194" s="64" t="s">
        <v>347</v>
      </c>
      <c r="L1194" s="64">
        <v>3</v>
      </c>
      <c r="M1194" s="64">
        <v>1</v>
      </c>
      <c r="N1194" s="62">
        <f t="shared" si="18"/>
        <v>0</v>
      </c>
    </row>
    <row r="1195" spans="1:14" ht="12.75">
      <c r="A1195" s="63">
        <v>1193</v>
      </c>
      <c r="B1195" s="65" t="s">
        <v>1699</v>
      </c>
      <c r="C1195" s="65" t="s">
        <v>1700</v>
      </c>
      <c r="D1195" s="64">
        <v>15</v>
      </c>
      <c r="E1195" s="64">
        <v>40</v>
      </c>
      <c r="F1195" s="64">
        <v>0</v>
      </c>
      <c r="G1195" s="64" t="s">
        <v>423</v>
      </c>
      <c r="H1195" s="64">
        <v>46</v>
      </c>
      <c r="I1195" s="64">
        <v>21</v>
      </c>
      <c r="J1195" s="64">
        <v>0</v>
      </c>
      <c r="K1195" s="64" t="s">
        <v>347</v>
      </c>
      <c r="L1195" s="64">
        <v>3</v>
      </c>
      <c r="M1195" s="64">
        <v>1</v>
      </c>
      <c r="N1195" s="62">
        <f t="shared" si="18"/>
        <v>0</v>
      </c>
    </row>
    <row r="1196" spans="1:14" ht="12.75">
      <c r="A1196" s="63">
        <v>1194</v>
      </c>
      <c r="B1196" s="64" t="s">
        <v>1701</v>
      </c>
      <c r="C1196" s="64" t="s">
        <v>449</v>
      </c>
      <c r="D1196" s="64">
        <v>3</v>
      </c>
      <c r="E1196" s="64">
        <v>8</v>
      </c>
      <c r="F1196" s="64">
        <v>0</v>
      </c>
      <c r="G1196" s="64" t="s">
        <v>423</v>
      </c>
      <c r="H1196" s="64">
        <v>119</v>
      </c>
      <c r="I1196" s="64">
        <v>51</v>
      </c>
      <c r="J1196" s="64">
        <v>0</v>
      </c>
      <c r="K1196" s="64" t="s">
        <v>347</v>
      </c>
      <c r="L1196" s="64">
        <v>8</v>
      </c>
      <c r="M1196" s="64">
        <v>10</v>
      </c>
      <c r="N1196" s="62" t="str">
        <f t="shared" si="18"/>
        <v>MAKALE</v>
      </c>
    </row>
    <row r="1197" spans="1:14" ht="12.75">
      <c r="A1197" s="63">
        <v>1195</v>
      </c>
      <c r="B1197" s="65" t="s">
        <v>1702</v>
      </c>
      <c r="C1197" s="65" t="s">
        <v>399</v>
      </c>
      <c r="D1197" s="64">
        <v>21</v>
      </c>
      <c r="E1197" s="64">
        <v>27</v>
      </c>
      <c r="F1197" s="64">
        <v>0</v>
      </c>
      <c r="G1197" s="64" t="s">
        <v>389</v>
      </c>
      <c r="H1197" s="64">
        <v>39</v>
      </c>
      <c r="I1197" s="64">
        <v>49</v>
      </c>
      <c r="J1197" s="64">
        <v>0</v>
      </c>
      <c r="K1197" s="64" t="s">
        <v>347</v>
      </c>
      <c r="L1197" s="64">
        <v>3</v>
      </c>
      <c r="M1197" s="64">
        <v>304</v>
      </c>
      <c r="N1197" s="62">
        <f t="shared" si="18"/>
        <v>0</v>
      </c>
    </row>
    <row r="1198" spans="1:14" ht="12.75">
      <c r="A1198" s="63">
        <v>1196</v>
      </c>
      <c r="B1198" s="64" t="s">
        <v>1703</v>
      </c>
      <c r="C1198" s="64" t="s">
        <v>878</v>
      </c>
      <c r="D1198" s="64">
        <v>23</v>
      </c>
      <c r="E1198" s="64">
        <v>34</v>
      </c>
      <c r="F1198" s="64">
        <v>0</v>
      </c>
      <c r="G1198" s="64" t="s">
        <v>389</v>
      </c>
      <c r="H1198" s="64">
        <v>119</v>
      </c>
      <c r="I1198" s="64">
        <v>37</v>
      </c>
      <c r="J1198" s="64">
        <v>0</v>
      </c>
      <c r="K1198" s="64" t="s">
        <v>347</v>
      </c>
      <c r="L1198" s="64">
        <v>8</v>
      </c>
      <c r="M1198" s="64">
        <v>1</v>
      </c>
      <c r="N1198" s="62">
        <f t="shared" si="18"/>
        <v>0</v>
      </c>
    </row>
    <row r="1199" spans="1:14" ht="12.75">
      <c r="A1199" s="63">
        <v>1197</v>
      </c>
      <c r="B1199" s="65" t="s">
        <v>1704</v>
      </c>
      <c r="C1199" s="65" t="s">
        <v>472</v>
      </c>
      <c r="D1199" s="64">
        <v>36</v>
      </c>
      <c r="E1199" s="64">
        <v>40</v>
      </c>
      <c r="F1199" s="64">
        <v>0</v>
      </c>
      <c r="G1199" s="64" t="s">
        <v>389</v>
      </c>
      <c r="H1199" s="64">
        <v>4</v>
      </c>
      <c r="I1199" s="64">
        <v>30</v>
      </c>
      <c r="J1199" s="64">
        <v>0</v>
      </c>
      <c r="K1199" s="64" t="s">
        <v>395</v>
      </c>
      <c r="L1199" s="64">
        <v>1</v>
      </c>
      <c r="M1199" s="64">
        <v>1</v>
      </c>
      <c r="N1199" s="62">
        <f t="shared" si="18"/>
        <v>0</v>
      </c>
    </row>
    <row r="1200" spans="1:14" ht="12.75">
      <c r="A1200" s="63">
        <v>1198</v>
      </c>
      <c r="B1200" s="65" t="s">
        <v>1705</v>
      </c>
      <c r="C1200" s="65" t="s">
        <v>449</v>
      </c>
      <c r="D1200" s="64">
        <v>7</v>
      </c>
      <c r="E1200" s="64">
        <v>59</v>
      </c>
      <c r="F1200" s="64">
        <v>0</v>
      </c>
      <c r="G1200" s="64" t="s">
        <v>423</v>
      </c>
      <c r="H1200" s="64">
        <v>112</v>
      </c>
      <c r="I1200" s="64">
        <v>36</v>
      </c>
      <c r="J1200" s="64">
        <v>0</v>
      </c>
      <c r="K1200" s="64" t="s">
        <v>347</v>
      </c>
      <c r="L1200" s="64">
        <v>7</v>
      </c>
      <c r="M1200" s="64">
        <v>10</v>
      </c>
      <c r="N1200" s="62" t="str">
        <f t="shared" si="18"/>
        <v>MALANG</v>
      </c>
    </row>
    <row r="1201" spans="1:14" ht="12.75">
      <c r="A1201" s="63">
        <v>1199</v>
      </c>
      <c r="B1201" s="64" t="s">
        <v>1706</v>
      </c>
      <c r="C1201" s="64" t="s">
        <v>418</v>
      </c>
      <c r="D1201" s="64">
        <v>38</v>
      </c>
      <c r="E1201" s="64">
        <v>21</v>
      </c>
      <c r="F1201" s="64">
        <v>0</v>
      </c>
      <c r="G1201" s="64" t="s">
        <v>389</v>
      </c>
      <c r="H1201" s="64">
        <v>38</v>
      </c>
      <c r="I1201" s="64">
        <v>15</v>
      </c>
      <c r="J1201" s="64">
        <v>0</v>
      </c>
      <c r="K1201" s="64" t="s">
        <v>347</v>
      </c>
      <c r="L1201" s="64">
        <v>3</v>
      </c>
      <c r="M1201" s="64">
        <v>1</v>
      </c>
      <c r="N1201" s="62">
        <f t="shared" si="18"/>
        <v>0</v>
      </c>
    </row>
    <row r="1202" spans="1:14" ht="12.75">
      <c r="A1202" s="63">
        <v>1200</v>
      </c>
      <c r="B1202" s="64" t="s">
        <v>1707</v>
      </c>
      <c r="C1202" s="64" t="s">
        <v>834</v>
      </c>
      <c r="D1202" s="64">
        <v>36</v>
      </c>
      <c r="E1202" s="64">
        <v>36</v>
      </c>
      <c r="F1202" s="64">
        <v>0</v>
      </c>
      <c r="G1202" s="64" t="s">
        <v>389</v>
      </c>
      <c r="H1202" s="64">
        <v>89</v>
      </c>
      <c r="I1202" s="64">
        <v>59</v>
      </c>
      <c r="J1202" s="64">
        <v>0</v>
      </c>
      <c r="K1202" s="64" t="s">
        <v>395</v>
      </c>
      <c r="L1202" s="64">
        <v>-6</v>
      </c>
      <c r="M1202" s="64">
        <v>1</v>
      </c>
      <c r="N1202" s="62">
        <f t="shared" si="18"/>
        <v>0</v>
      </c>
    </row>
    <row r="1203" spans="1:14" ht="12.75">
      <c r="A1203" s="63">
        <v>1201</v>
      </c>
      <c r="B1203" s="64" t="s">
        <v>1708</v>
      </c>
      <c r="C1203" s="64" t="s">
        <v>1709</v>
      </c>
      <c r="D1203" s="64">
        <v>4</v>
      </c>
      <c r="E1203" s="64">
        <v>12</v>
      </c>
      <c r="F1203" s="64">
        <v>0</v>
      </c>
      <c r="G1203" s="64" t="s">
        <v>389</v>
      </c>
      <c r="H1203" s="64">
        <v>73</v>
      </c>
      <c r="I1203" s="64">
        <v>31</v>
      </c>
      <c r="J1203" s="64">
        <v>0</v>
      </c>
      <c r="K1203" s="64" t="s">
        <v>347</v>
      </c>
      <c r="L1203" s="64">
        <v>5</v>
      </c>
      <c r="M1203" s="64">
        <v>1</v>
      </c>
      <c r="N1203" s="62">
        <f t="shared" si="18"/>
        <v>0</v>
      </c>
    </row>
    <row r="1204" spans="1:14" ht="12.75">
      <c r="A1204" s="63">
        <v>1202</v>
      </c>
      <c r="B1204" s="65" t="s">
        <v>1710</v>
      </c>
      <c r="C1204" s="65" t="s">
        <v>449</v>
      </c>
      <c r="D1204" s="64">
        <v>6</v>
      </c>
      <c r="E1204" s="64">
        <v>47</v>
      </c>
      <c r="F1204" s="64">
        <v>0</v>
      </c>
      <c r="G1204" s="64" t="s">
        <v>423</v>
      </c>
      <c r="H1204" s="64">
        <v>106</v>
      </c>
      <c r="I1204" s="64">
        <v>1</v>
      </c>
      <c r="J1204" s="64">
        <v>0</v>
      </c>
      <c r="K1204" s="64" t="s">
        <v>347</v>
      </c>
      <c r="L1204" s="64">
        <v>7</v>
      </c>
      <c r="M1204" s="64">
        <v>10</v>
      </c>
      <c r="N1204" s="62" t="str">
        <f t="shared" si="18"/>
        <v>MALINGPING</v>
      </c>
    </row>
    <row r="1205" spans="1:14" ht="12.75">
      <c r="A1205" s="63">
        <v>1203</v>
      </c>
      <c r="B1205" s="64" t="s">
        <v>1711</v>
      </c>
      <c r="C1205" s="64" t="s">
        <v>738</v>
      </c>
      <c r="D1205" s="64">
        <v>55</v>
      </c>
      <c r="E1205" s="64">
        <v>33</v>
      </c>
      <c r="F1205" s="64">
        <v>0</v>
      </c>
      <c r="G1205" s="64" t="s">
        <v>389</v>
      </c>
      <c r="H1205" s="64">
        <v>13</v>
      </c>
      <c r="I1205" s="64">
        <v>22</v>
      </c>
      <c r="J1205" s="64">
        <v>0</v>
      </c>
      <c r="K1205" s="64" t="s">
        <v>347</v>
      </c>
      <c r="L1205" s="64">
        <v>1</v>
      </c>
      <c r="M1205" s="64">
        <v>1</v>
      </c>
      <c r="N1205" s="62">
        <f t="shared" si="18"/>
        <v>0</v>
      </c>
    </row>
    <row r="1206" spans="1:14" ht="12.75">
      <c r="A1206" s="63">
        <v>1204</v>
      </c>
      <c r="B1206" s="64" t="s">
        <v>1712</v>
      </c>
      <c r="C1206" s="64" t="s">
        <v>1712</v>
      </c>
      <c r="D1206" s="64">
        <v>35</v>
      </c>
      <c r="E1206" s="64">
        <v>50</v>
      </c>
      <c r="F1206" s="64">
        <v>0</v>
      </c>
      <c r="G1206" s="64" t="s">
        <v>389</v>
      </c>
      <c r="H1206" s="64">
        <v>14</v>
      </c>
      <c r="I1206" s="64">
        <v>33</v>
      </c>
      <c r="J1206" s="64">
        <v>0</v>
      </c>
      <c r="K1206" s="64" t="s">
        <v>347</v>
      </c>
      <c r="L1206" s="64">
        <v>1</v>
      </c>
      <c r="M1206" s="64">
        <v>1</v>
      </c>
      <c r="N1206" s="62">
        <f t="shared" si="18"/>
        <v>0</v>
      </c>
    </row>
    <row r="1207" spans="1:14" ht="12.75">
      <c r="A1207" s="63">
        <v>1205</v>
      </c>
      <c r="B1207" s="64" t="s">
        <v>1713</v>
      </c>
      <c r="C1207" s="64" t="s">
        <v>451</v>
      </c>
      <c r="D1207" s="64">
        <v>37</v>
      </c>
      <c r="E1207" s="64">
        <v>38</v>
      </c>
      <c r="F1207" s="64">
        <v>0</v>
      </c>
      <c r="G1207" s="64" t="s">
        <v>389</v>
      </c>
      <c r="H1207" s="64">
        <v>118</v>
      </c>
      <c r="I1207" s="64">
        <v>51</v>
      </c>
      <c r="J1207" s="64">
        <v>0</v>
      </c>
      <c r="K1207" s="64" t="s">
        <v>395</v>
      </c>
      <c r="L1207" s="64">
        <v>-8</v>
      </c>
      <c r="M1207" s="64">
        <v>1</v>
      </c>
      <c r="N1207" s="62">
        <f t="shared" si="18"/>
        <v>0</v>
      </c>
    </row>
    <row r="1208" spans="1:14" ht="12.75">
      <c r="A1208" s="63">
        <v>1206</v>
      </c>
      <c r="B1208" s="64" t="s">
        <v>1714</v>
      </c>
      <c r="C1208" s="64" t="s">
        <v>449</v>
      </c>
      <c r="D1208" s="64">
        <v>2</v>
      </c>
      <c r="E1208" s="64">
        <v>43</v>
      </c>
      <c r="F1208" s="64">
        <v>0</v>
      </c>
      <c r="G1208" s="64" t="s">
        <v>423</v>
      </c>
      <c r="H1208" s="64">
        <v>118</v>
      </c>
      <c r="I1208" s="64">
        <v>54</v>
      </c>
      <c r="J1208" s="64">
        <v>0</v>
      </c>
      <c r="K1208" s="64" t="s">
        <v>347</v>
      </c>
      <c r="L1208" s="64">
        <v>8</v>
      </c>
      <c r="M1208" s="64">
        <v>10</v>
      </c>
      <c r="N1208" s="62" t="str">
        <f t="shared" si="18"/>
        <v>MAMUJU</v>
      </c>
    </row>
    <row r="1209" spans="1:14" ht="12.75">
      <c r="A1209" s="63">
        <v>1207</v>
      </c>
      <c r="B1209" s="64" t="s">
        <v>1715</v>
      </c>
      <c r="C1209" s="64" t="s">
        <v>449</v>
      </c>
      <c r="D1209" s="64">
        <v>1</v>
      </c>
      <c r="E1209" s="64">
        <v>33</v>
      </c>
      <c r="F1209" s="64">
        <v>0</v>
      </c>
      <c r="G1209" s="64" t="s">
        <v>389</v>
      </c>
      <c r="H1209" s="64">
        <v>124</v>
      </c>
      <c r="I1209" s="64">
        <v>53</v>
      </c>
      <c r="J1209" s="64">
        <v>0</v>
      </c>
      <c r="K1209" s="64" t="s">
        <v>347</v>
      </c>
      <c r="L1209" s="64">
        <v>8</v>
      </c>
      <c r="M1209" s="64">
        <v>10</v>
      </c>
      <c r="N1209" s="62" t="str">
        <f t="shared" si="18"/>
        <v>MANADO</v>
      </c>
    </row>
    <row r="1210" spans="1:14" ht="12.75">
      <c r="A1210" s="63">
        <v>1208</v>
      </c>
      <c r="B1210" s="65" t="s">
        <v>1716</v>
      </c>
      <c r="C1210" s="65" t="s">
        <v>1717</v>
      </c>
      <c r="D1210" s="64">
        <v>12</v>
      </c>
      <c r="E1210" s="64">
        <v>8</v>
      </c>
      <c r="F1210" s="64">
        <v>0</v>
      </c>
      <c r="G1210" s="64" t="s">
        <v>389</v>
      </c>
      <c r="H1210" s="64">
        <v>86</v>
      </c>
      <c r="I1210" s="64">
        <v>10</v>
      </c>
      <c r="J1210" s="64">
        <v>0</v>
      </c>
      <c r="K1210" s="64" t="s">
        <v>395</v>
      </c>
      <c r="L1210" s="64">
        <v>-6</v>
      </c>
      <c r="M1210" s="64">
        <v>1</v>
      </c>
      <c r="N1210" s="62">
        <f t="shared" si="18"/>
        <v>0</v>
      </c>
    </row>
    <row r="1211" spans="1:14" ht="12.75">
      <c r="A1211" s="63">
        <v>1209</v>
      </c>
      <c r="B1211" s="64" t="s">
        <v>1718</v>
      </c>
      <c r="C1211" s="64" t="s">
        <v>1719</v>
      </c>
      <c r="D1211" s="64">
        <v>26</v>
      </c>
      <c r="E1211" s="64">
        <v>16</v>
      </c>
      <c r="F1211" s="64">
        <v>0</v>
      </c>
      <c r="G1211" s="64" t="s">
        <v>389</v>
      </c>
      <c r="H1211" s="64">
        <v>50</v>
      </c>
      <c r="I1211" s="64">
        <v>38</v>
      </c>
      <c r="J1211" s="64">
        <v>0</v>
      </c>
      <c r="K1211" s="64" t="s">
        <v>347</v>
      </c>
      <c r="L1211" s="64">
        <v>3</v>
      </c>
      <c r="M1211" s="64">
        <v>1</v>
      </c>
      <c r="N1211" s="62">
        <f t="shared" si="18"/>
        <v>0</v>
      </c>
    </row>
    <row r="1212" spans="1:14" ht="12.75">
      <c r="A1212" s="63">
        <v>1210</v>
      </c>
      <c r="B1212" s="65" t="s">
        <v>1720</v>
      </c>
      <c r="C1212" s="65" t="s">
        <v>488</v>
      </c>
      <c r="D1212" s="64">
        <v>3</v>
      </c>
      <c r="E1212" s="64">
        <v>2</v>
      </c>
      <c r="F1212" s="64">
        <v>0</v>
      </c>
      <c r="G1212" s="64" t="s">
        <v>423</v>
      </c>
      <c r="H1212" s="64">
        <v>60</v>
      </c>
      <c r="I1212" s="64">
        <v>3</v>
      </c>
      <c r="J1212" s="64">
        <v>0</v>
      </c>
      <c r="K1212" s="64" t="s">
        <v>395</v>
      </c>
      <c r="L1212" s="64">
        <v>-3</v>
      </c>
      <c r="M1212" s="64">
        <v>1</v>
      </c>
      <c r="N1212" s="62">
        <f t="shared" si="18"/>
        <v>0</v>
      </c>
    </row>
    <row r="1213" spans="1:14" ht="12.75">
      <c r="A1213" s="63">
        <v>1211</v>
      </c>
      <c r="B1213" s="64" t="s">
        <v>1721</v>
      </c>
      <c r="C1213" s="64" t="s">
        <v>653</v>
      </c>
      <c r="D1213" s="64">
        <v>53</v>
      </c>
      <c r="E1213" s="64">
        <v>21</v>
      </c>
      <c r="F1213" s="64">
        <v>0</v>
      </c>
      <c r="G1213" s="64" t="s">
        <v>389</v>
      </c>
      <c r="H1213" s="64">
        <v>2</v>
      </c>
      <c r="I1213" s="64">
        <v>17</v>
      </c>
      <c r="J1213" s="64">
        <v>0</v>
      </c>
      <c r="K1213" s="64" t="s">
        <v>395</v>
      </c>
      <c r="L1213" s="64">
        <v>0</v>
      </c>
      <c r="M1213" s="64">
        <v>1</v>
      </c>
      <c r="N1213" s="62">
        <f t="shared" si="18"/>
        <v>0</v>
      </c>
    </row>
    <row r="1214" spans="1:14" ht="12.75">
      <c r="A1214" s="63">
        <v>1212</v>
      </c>
      <c r="B1214" s="65" t="s">
        <v>1721</v>
      </c>
      <c r="C1214" s="65" t="s">
        <v>675</v>
      </c>
      <c r="D1214" s="64">
        <v>42</v>
      </c>
      <c r="E1214" s="64">
        <v>56</v>
      </c>
      <c r="F1214" s="64">
        <v>0</v>
      </c>
      <c r="G1214" s="64" t="s">
        <v>389</v>
      </c>
      <c r="H1214" s="64">
        <v>71</v>
      </c>
      <c r="I1214" s="64">
        <v>26</v>
      </c>
      <c r="J1214" s="64">
        <v>0</v>
      </c>
      <c r="K1214" s="64" t="s">
        <v>395</v>
      </c>
      <c r="L1214" s="64">
        <v>-5</v>
      </c>
      <c r="M1214" s="64">
        <v>1</v>
      </c>
      <c r="N1214" s="62">
        <f t="shared" si="18"/>
        <v>0</v>
      </c>
    </row>
    <row r="1215" spans="1:14" ht="12.75">
      <c r="A1215" s="63">
        <v>1213</v>
      </c>
      <c r="B1215" s="64" t="s">
        <v>1722</v>
      </c>
      <c r="C1215" s="64" t="s">
        <v>809</v>
      </c>
      <c r="D1215" s="64">
        <v>14</v>
      </c>
      <c r="E1215" s="64">
        <v>31</v>
      </c>
      <c r="F1215" s="64">
        <v>0</v>
      </c>
      <c r="G1215" s="64" t="s">
        <v>389</v>
      </c>
      <c r="H1215" s="64">
        <v>121</v>
      </c>
      <c r="I1215" s="64">
        <v>1</v>
      </c>
      <c r="J1215" s="64">
        <v>0</v>
      </c>
      <c r="K1215" s="64" t="s">
        <v>347</v>
      </c>
      <c r="L1215" s="64">
        <v>8</v>
      </c>
      <c r="M1215" s="64">
        <v>1</v>
      </c>
      <c r="N1215" s="62">
        <f t="shared" si="18"/>
        <v>0</v>
      </c>
    </row>
    <row r="1216" spans="1:14" ht="12.75">
      <c r="A1216" s="63">
        <v>1214</v>
      </c>
      <c r="B1216" s="65" t="s">
        <v>1723</v>
      </c>
      <c r="C1216" s="65" t="s">
        <v>449</v>
      </c>
      <c r="D1216" s="64">
        <v>0</v>
      </c>
      <c r="E1216" s="64">
        <v>17</v>
      </c>
      <c r="F1216" s="64">
        <v>0</v>
      </c>
      <c r="G1216" s="64" t="s">
        <v>423</v>
      </c>
      <c r="H1216" s="64">
        <v>100</v>
      </c>
      <c r="I1216" s="64">
        <v>13</v>
      </c>
      <c r="J1216" s="64">
        <v>0</v>
      </c>
      <c r="K1216" s="64" t="s">
        <v>347</v>
      </c>
      <c r="L1216" s="64">
        <v>7</v>
      </c>
      <c r="M1216" s="64">
        <v>10</v>
      </c>
      <c r="N1216" s="62" t="str">
        <f t="shared" si="18"/>
        <v>MANINJAU</v>
      </c>
    </row>
    <row r="1217" spans="1:14" ht="12.75">
      <c r="A1217" s="63">
        <v>1215</v>
      </c>
      <c r="B1217" s="64" t="s">
        <v>1724</v>
      </c>
      <c r="C1217" s="64" t="s">
        <v>480</v>
      </c>
      <c r="D1217" s="64">
        <v>44</v>
      </c>
      <c r="E1217" s="64">
        <v>16</v>
      </c>
      <c r="F1217" s="64">
        <v>0</v>
      </c>
      <c r="G1217" s="64" t="s">
        <v>389</v>
      </c>
      <c r="H1217" s="64">
        <v>86</v>
      </c>
      <c r="I1217" s="64">
        <v>15</v>
      </c>
      <c r="J1217" s="64">
        <v>0</v>
      </c>
      <c r="K1217" s="64" t="s">
        <v>395</v>
      </c>
      <c r="L1217" s="64">
        <v>-5</v>
      </c>
      <c r="M1217" s="64">
        <v>1</v>
      </c>
      <c r="N1217" s="62">
        <f t="shared" si="18"/>
        <v>0</v>
      </c>
    </row>
    <row r="1218" spans="1:14" ht="12.75">
      <c r="A1218" s="63">
        <v>1216</v>
      </c>
      <c r="B1218" s="65" t="s">
        <v>1725</v>
      </c>
      <c r="C1218" s="65" t="s">
        <v>523</v>
      </c>
      <c r="D1218" s="64">
        <v>44</v>
      </c>
      <c r="E1218" s="64">
        <v>8</v>
      </c>
      <c r="F1218" s="64">
        <v>0</v>
      </c>
      <c r="G1218" s="64" t="s">
        <v>389</v>
      </c>
      <c r="H1218" s="64">
        <v>87</v>
      </c>
      <c r="I1218" s="64">
        <v>41</v>
      </c>
      <c r="J1218" s="64">
        <v>0</v>
      </c>
      <c r="K1218" s="64" t="s">
        <v>395</v>
      </c>
      <c r="L1218" s="64">
        <v>-6</v>
      </c>
      <c r="M1218" s="64">
        <v>1</v>
      </c>
      <c r="N1218" s="62">
        <f t="shared" si="18"/>
        <v>0</v>
      </c>
    </row>
    <row r="1219" spans="1:14" ht="12.75">
      <c r="A1219" s="63">
        <v>1217</v>
      </c>
      <c r="B1219" s="64" t="s">
        <v>1726</v>
      </c>
      <c r="C1219" s="64" t="s">
        <v>464</v>
      </c>
      <c r="D1219" s="64">
        <v>44</v>
      </c>
      <c r="E1219" s="64">
        <v>13</v>
      </c>
      <c r="F1219" s="64">
        <v>0</v>
      </c>
      <c r="G1219" s="64" t="s">
        <v>389</v>
      </c>
      <c r="H1219" s="64">
        <v>93</v>
      </c>
      <c r="I1219" s="64">
        <v>55</v>
      </c>
      <c r="J1219" s="64">
        <v>0</v>
      </c>
      <c r="K1219" s="64" t="s">
        <v>395</v>
      </c>
      <c r="L1219" s="64">
        <v>-6</v>
      </c>
      <c r="M1219" s="64">
        <v>1</v>
      </c>
      <c r="N1219" s="62">
        <f aca="true" t="shared" si="19" ref="N1219:N1282">+IF(C1219=$N$1,B1219,)</f>
        <v>0</v>
      </c>
    </row>
    <row r="1220" spans="1:14" ht="12.75">
      <c r="A1220" s="63">
        <v>1218</v>
      </c>
      <c r="B1220" s="65" t="s">
        <v>1727</v>
      </c>
      <c r="C1220" s="65" t="s">
        <v>674</v>
      </c>
      <c r="D1220" s="64">
        <v>49</v>
      </c>
      <c r="E1220" s="64">
        <v>29</v>
      </c>
      <c r="F1220" s="64">
        <v>0</v>
      </c>
      <c r="G1220" s="64" t="s">
        <v>389</v>
      </c>
      <c r="H1220" s="64">
        <v>8</v>
      </c>
      <c r="I1220" s="64">
        <v>28</v>
      </c>
      <c r="J1220" s="64">
        <v>0</v>
      </c>
      <c r="K1220" s="64" t="s">
        <v>347</v>
      </c>
      <c r="L1220" s="64">
        <v>1</v>
      </c>
      <c r="M1220" s="64">
        <v>1</v>
      </c>
      <c r="N1220" s="62">
        <f t="shared" si="19"/>
        <v>0</v>
      </c>
    </row>
    <row r="1221" spans="1:14" ht="12.75">
      <c r="A1221" s="63">
        <v>1219</v>
      </c>
      <c r="B1221" s="64" t="s">
        <v>1728</v>
      </c>
      <c r="C1221" s="64" t="s">
        <v>449</v>
      </c>
      <c r="D1221" s="64">
        <v>1</v>
      </c>
      <c r="E1221" s="64">
        <v>0</v>
      </c>
      <c r="F1221" s="64">
        <v>0</v>
      </c>
      <c r="G1221" s="64" t="s">
        <v>423</v>
      </c>
      <c r="H1221" s="64">
        <v>134</v>
      </c>
      <c r="I1221" s="64">
        <v>5</v>
      </c>
      <c r="J1221" s="64">
        <v>0</v>
      </c>
      <c r="K1221" s="64" t="s">
        <v>347</v>
      </c>
      <c r="L1221" s="64">
        <v>9</v>
      </c>
      <c r="M1221" s="64">
        <v>10</v>
      </c>
      <c r="N1221" s="62" t="str">
        <f t="shared" si="19"/>
        <v>MANOKWARI</v>
      </c>
    </row>
    <row r="1222" spans="1:14" ht="12.75">
      <c r="A1222" s="63">
        <v>1220</v>
      </c>
      <c r="B1222" s="64" t="s">
        <v>1729</v>
      </c>
      <c r="C1222" s="64" t="s">
        <v>445</v>
      </c>
      <c r="D1222" s="64">
        <v>40</v>
      </c>
      <c r="E1222" s="64">
        <v>49</v>
      </c>
      <c r="F1222" s="64">
        <v>0</v>
      </c>
      <c r="G1222" s="64" t="s">
        <v>389</v>
      </c>
      <c r="H1222" s="64">
        <v>82</v>
      </c>
      <c r="I1222" s="64">
        <v>31</v>
      </c>
      <c r="J1222" s="64">
        <v>0</v>
      </c>
      <c r="K1222" s="64" t="s">
        <v>395</v>
      </c>
      <c r="L1222" s="64">
        <v>-5</v>
      </c>
      <c r="M1222" s="64">
        <v>1</v>
      </c>
      <c r="N1222" s="62">
        <f t="shared" si="19"/>
        <v>0</v>
      </c>
    </row>
    <row r="1223" spans="1:14" ht="12.75">
      <c r="A1223" s="63">
        <v>1221</v>
      </c>
      <c r="B1223" s="64" t="s">
        <v>1730</v>
      </c>
      <c r="C1223" s="64" t="s">
        <v>653</v>
      </c>
      <c r="D1223" s="64">
        <v>51</v>
      </c>
      <c r="E1223" s="64">
        <v>21</v>
      </c>
      <c r="F1223" s="64">
        <v>0</v>
      </c>
      <c r="G1223" s="64" t="s">
        <v>389</v>
      </c>
      <c r="H1223" s="64">
        <v>1</v>
      </c>
      <c r="I1223" s="64">
        <v>21</v>
      </c>
      <c r="J1223" s="64">
        <v>0</v>
      </c>
      <c r="K1223" s="64" t="s">
        <v>347</v>
      </c>
      <c r="L1223" s="64">
        <v>0</v>
      </c>
      <c r="M1223" s="64">
        <v>1</v>
      </c>
      <c r="N1223" s="62">
        <f t="shared" si="19"/>
        <v>0</v>
      </c>
    </row>
    <row r="1224" spans="1:14" ht="12.75">
      <c r="A1224" s="63">
        <v>1222</v>
      </c>
      <c r="B1224" s="64" t="s">
        <v>1731</v>
      </c>
      <c r="C1224" s="64" t="s">
        <v>1089</v>
      </c>
      <c r="D1224" s="64">
        <v>0</v>
      </c>
      <c r="E1224" s="64">
        <v>56</v>
      </c>
      <c r="F1224" s="64">
        <v>0</v>
      </c>
      <c r="G1224" s="64" t="s">
        <v>423</v>
      </c>
      <c r="H1224" s="64">
        <v>80</v>
      </c>
      <c r="I1224" s="64">
        <v>43</v>
      </c>
      <c r="J1224" s="64">
        <v>0</v>
      </c>
      <c r="K1224" s="64" t="s">
        <v>395</v>
      </c>
      <c r="L1224" s="64">
        <v>-5</v>
      </c>
      <c r="M1224" s="64">
        <v>1</v>
      </c>
      <c r="N1224" s="62">
        <f t="shared" si="19"/>
        <v>0</v>
      </c>
    </row>
    <row r="1225" spans="1:14" ht="12.75">
      <c r="A1225" s="63">
        <v>1223</v>
      </c>
      <c r="B1225" s="64" t="s">
        <v>1732</v>
      </c>
      <c r="C1225" s="64" t="s">
        <v>449</v>
      </c>
      <c r="D1225" s="64">
        <v>7</v>
      </c>
      <c r="E1225" s="64">
        <v>7</v>
      </c>
      <c r="F1225" s="64">
        <v>7.5</v>
      </c>
      <c r="G1225" s="64" t="s">
        <v>423</v>
      </c>
      <c r="H1225" s="64">
        <v>112</v>
      </c>
      <c r="I1225" s="64">
        <v>36</v>
      </c>
      <c r="J1225" s="64">
        <v>12.9</v>
      </c>
      <c r="K1225" s="64" t="s">
        <v>347</v>
      </c>
      <c r="L1225" s="64">
        <v>7</v>
      </c>
      <c r="M1225" s="64">
        <v>10</v>
      </c>
      <c r="N1225" s="62" t="str">
        <f t="shared" si="19"/>
        <v>MANYAR GRESIK</v>
      </c>
    </row>
    <row r="1226" spans="1:14" ht="12.75">
      <c r="A1226" s="63">
        <v>1224</v>
      </c>
      <c r="B1226" s="64" t="s">
        <v>1733</v>
      </c>
      <c r="C1226" s="64" t="s">
        <v>647</v>
      </c>
      <c r="D1226" s="64">
        <v>25</v>
      </c>
      <c r="E1226" s="64">
        <v>55</v>
      </c>
      <c r="F1226" s="64">
        <v>0</v>
      </c>
      <c r="G1226" s="64" t="s">
        <v>423</v>
      </c>
      <c r="H1226" s="64">
        <v>32</v>
      </c>
      <c r="I1226" s="64">
        <v>34</v>
      </c>
      <c r="J1226" s="64">
        <v>0</v>
      </c>
      <c r="K1226" s="64" t="s">
        <v>347</v>
      </c>
      <c r="L1226" s="64">
        <v>2</v>
      </c>
      <c r="M1226" s="64">
        <v>1</v>
      </c>
      <c r="N1226" s="62">
        <f t="shared" si="19"/>
        <v>0</v>
      </c>
    </row>
    <row r="1227" spans="1:14" ht="12.75">
      <c r="A1227" s="63">
        <v>1225</v>
      </c>
      <c r="B1227" s="64" t="s">
        <v>1734</v>
      </c>
      <c r="C1227" s="64" t="s">
        <v>568</v>
      </c>
      <c r="D1227" s="64">
        <v>37</v>
      </c>
      <c r="E1227" s="64">
        <v>56</v>
      </c>
      <c r="F1227" s="64">
        <v>0</v>
      </c>
      <c r="G1227" s="64" t="s">
        <v>423</v>
      </c>
      <c r="H1227" s="64">
        <v>57</v>
      </c>
      <c r="I1227" s="64">
        <v>34</v>
      </c>
      <c r="J1227" s="64">
        <v>0</v>
      </c>
      <c r="K1227" s="64" t="s">
        <v>395</v>
      </c>
      <c r="L1227" s="64">
        <v>-3</v>
      </c>
      <c r="M1227" s="64">
        <v>1</v>
      </c>
      <c r="N1227" s="62">
        <f t="shared" si="19"/>
        <v>0</v>
      </c>
    </row>
    <row r="1228" spans="1:14" ht="12.75">
      <c r="A1228" s="63">
        <v>1226</v>
      </c>
      <c r="B1228" s="65" t="s">
        <v>1735</v>
      </c>
      <c r="C1228" s="65" t="s">
        <v>488</v>
      </c>
      <c r="D1228" s="64">
        <v>5</v>
      </c>
      <c r="E1228" s="64">
        <v>22</v>
      </c>
      <c r="F1228" s="64">
        <v>0</v>
      </c>
      <c r="G1228" s="64" t="s">
        <v>423</v>
      </c>
      <c r="H1228" s="64">
        <v>49</v>
      </c>
      <c r="I1228" s="64">
        <v>10</v>
      </c>
      <c r="J1228" s="64">
        <v>0</v>
      </c>
      <c r="K1228" s="64" t="s">
        <v>395</v>
      </c>
      <c r="L1228" s="64">
        <v>-3</v>
      </c>
      <c r="M1228" s="64">
        <v>1</v>
      </c>
      <c r="N1228" s="62">
        <f t="shared" si="19"/>
        <v>0</v>
      </c>
    </row>
    <row r="1229" spans="1:14" ht="12.75">
      <c r="A1229" s="63">
        <v>1227</v>
      </c>
      <c r="B1229" s="65" t="s">
        <v>1736</v>
      </c>
      <c r="C1229" s="65" t="s">
        <v>449</v>
      </c>
      <c r="D1229" s="64">
        <v>3</v>
      </c>
      <c r="E1229" s="64">
        <v>2</v>
      </c>
      <c r="F1229" s="64">
        <v>0</v>
      </c>
      <c r="G1229" s="64" t="s">
        <v>423</v>
      </c>
      <c r="H1229" s="64">
        <v>114</v>
      </c>
      <c r="I1229" s="64">
        <v>44</v>
      </c>
      <c r="J1229" s="64">
        <v>0</v>
      </c>
      <c r="K1229" s="64" t="s">
        <v>347</v>
      </c>
      <c r="L1229" s="64">
        <v>8</v>
      </c>
      <c r="M1229" s="64">
        <v>10</v>
      </c>
      <c r="N1229" s="62" t="str">
        <f t="shared" si="19"/>
        <v>MARABAHAN</v>
      </c>
    </row>
    <row r="1230" spans="1:14" ht="12.75">
      <c r="A1230" s="63">
        <v>1228</v>
      </c>
      <c r="B1230" s="65" t="s">
        <v>1737</v>
      </c>
      <c r="C1230" s="65" t="s">
        <v>612</v>
      </c>
      <c r="D1230" s="64">
        <v>10</v>
      </c>
      <c r="E1230" s="64">
        <v>34</v>
      </c>
      <c r="F1230" s="64">
        <v>0</v>
      </c>
      <c r="G1230" s="64" t="s">
        <v>389</v>
      </c>
      <c r="H1230" s="64">
        <v>71</v>
      </c>
      <c r="I1230" s="64">
        <v>44</v>
      </c>
      <c r="J1230" s="64">
        <v>0</v>
      </c>
      <c r="K1230" s="64" t="s">
        <v>395</v>
      </c>
      <c r="L1230" s="64">
        <v>-4</v>
      </c>
      <c r="M1230" s="64">
        <v>1</v>
      </c>
      <c r="N1230" s="62">
        <f t="shared" si="19"/>
        <v>0</v>
      </c>
    </row>
    <row r="1231" spans="1:14" ht="12.75">
      <c r="A1231" s="63">
        <v>1229</v>
      </c>
      <c r="B1231" s="64" t="s">
        <v>1738</v>
      </c>
      <c r="C1231" s="64" t="s">
        <v>612</v>
      </c>
      <c r="D1231" s="64">
        <v>10</v>
      </c>
      <c r="E1231" s="64">
        <v>15</v>
      </c>
      <c r="F1231" s="64">
        <v>0</v>
      </c>
      <c r="G1231" s="64" t="s">
        <v>389</v>
      </c>
      <c r="H1231" s="64">
        <v>67</v>
      </c>
      <c r="I1231" s="64">
        <v>36</v>
      </c>
      <c r="J1231" s="64">
        <v>0</v>
      </c>
      <c r="K1231" s="64" t="s">
        <v>395</v>
      </c>
      <c r="L1231" s="64">
        <v>-4</v>
      </c>
      <c r="M1231" s="64">
        <v>1</v>
      </c>
      <c r="N1231" s="62">
        <f t="shared" si="19"/>
        <v>0</v>
      </c>
    </row>
    <row r="1232" spans="1:14" ht="12.75">
      <c r="A1232" s="63">
        <v>1230</v>
      </c>
      <c r="B1232" s="65" t="s">
        <v>1739</v>
      </c>
      <c r="C1232" s="65" t="s">
        <v>844</v>
      </c>
      <c r="D1232" s="64">
        <v>32</v>
      </c>
      <c r="E1232" s="64">
        <v>31</v>
      </c>
      <c r="F1232" s="64">
        <v>0</v>
      </c>
      <c r="G1232" s="64" t="s">
        <v>389</v>
      </c>
      <c r="H1232" s="64">
        <v>111</v>
      </c>
      <c r="I1232" s="64">
        <v>20</v>
      </c>
      <c r="J1232" s="64">
        <v>0</v>
      </c>
      <c r="K1232" s="64" t="s">
        <v>395</v>
      </c>
      <c r="L1232" s="64">
        <v>-7</v>
      </c>
      <c r="M1232" s="64">
        <v>1</v>
      </c>
      <c r="N1232" s="62">
        <f t="shared" si="19"/>
        <v>0</v>
      </c>
    </row>
    <row r="1233" spans="1:14" ht="12.75">
      <c r="A1233" s="63">
        <v>1231</v>
      </c>
      <c r="B1233" s="64" t="s">
        <v>1740</v>
      </c>
      <c r="C1233" s="64" t="s">
        <v>719</v>
      </c>
      <c r="D1233" s="64">
        <v>24</v>
      </c>
      <c r="E1233" s="64">
        <v>43</v>
      </c>
      <c r="F1233" s="64">
        <v>0</v>
      </c>
      <c r="G1233" s="64" t="s">
        <v>389</v>
      </c>
      <c r="H1233" s="64">
        <v>81</v>
      </c>
      <c r="I1233" s="64">
        <v>3</v>
      </c>
      <c r="J1233" s="64">
        <v>0</v>
      </c>
      <c r="K1233" s="64" t="s">
        <v>395</v>
      </c>
      <c r="L1233" s="64">
        <v>-5</v>
      </c>
      <c r="M1233" s="64">
        <v>1</v>
      </c>
      <c r="N1233" s="62">
        <f t="shared" si="19"/>
        <v>0</v>
      </c>
    </row>
    <row r="1234" spans="1:14" ht="12.75">
      <c r="A1234" s="63">
        <v>1232</v>
      </c>
      <c r="B1234" s="65" t="s">
        <v>1741</v>
      </c>
      <c r="C1234" s="65" t="s">
        <v>457</v>
      </c>
      <c r="D1234" s="64">
        <v>33</v>
      </c>
      <c r="E1234" s="64">
        <v>55</v>
      </c>
      <c r="F1234" s="64">
        <v>0</v>
      </c>
      <c r="G1234" s="64" t="s">
        <v>389</v>
      </c>
      <c r="H1234" s="64">
        <v>84</v>
      </c>
      <c r="I1234" s="64">
        <v>31</v>
      </c>
      <c r="J1234" s="64">
        <v>0</v>
      </c>
      <c r="K1234" s="64" t="s">
        <v>395</v>
      </c>
      <c r="L1234" s="64">
        <v>-5</v>
      </c>
      <c r="M1234" s="64">
        <v>1</v>
      </c>
      <c r="N1234" s="62">
        <f t="shared" si="19"/>
        <v>0</v>
      </c>
    </row>
    <row r="1235" spans="1:14" ht="12.75">
      <c r="A1235" s="63">
        <v>1233</v>
      </c>
      <c r="B1235" s="65" t="s">
        <v>1742</v>
      </c>
      <c r="C1235" s="65" t="s">
        <v>658</v>
      </c>
      <c r="D1235" s="64">
        <v>37</v>
      </c>
      <c r="E1235" s="64">
        <v>45</v>
      </c>
      <c r="F1235" s="64">
        <v>0</v>
      </c>
      <c r="G1235" s="64" t="s">
        <v>389</v>
      </c>
      <c r="H1235" s="64">
        <v>89</v>
      </c>
      <c r="I1235" s="64">
        <v>1</v>
      </c>
      <c r="J1235" s="64">
        <v>0</v>
      </c>
      <c r="K1235" s="64" t="s">
        <v>395</v>
      </c>
      <c r="L1235" s="64">
        <v>-6</v>
      </c>
      <c r="M1235" s="64">
        <v>1</v>
      </c>
      <c r="N1235" s="62">
        <f t="shared" si="19"/>
        <v>0</v>
      </c>
    </row>
    <row r="1236" spans="1:14" ht="12.75">
      <c r="A1236" s="63">
        <v>1234</v>
      </c>
      <c r="B1236" s="65" t="s">
        <v>1742</v>
      </c>
      <c r="C1236" s="65" t="s">
        <v>507</v>
      </c>
      <c r="D1236" s="64">
        <v>40</v>
      </c>
      <c r="E1236" s="64">
        <v>29</v>
      </c>
      <c r="F1236" s="64">
        <v>0</v>
      </c>
      <c r="G1236" s="64" t="s">
        <v>389</v>
      </c>
      <c r="H1236" s="64">
        <v>85</v>
      </c>
      <c r="I1236" s="64">
        <v>41</v>
      </c>
      <c r="J1236" s="64">
        <v>0</v>
      </c>
      <c r="K1236" s="64" t="s">
        <v>395</v>
      </c>
      <c r="L1236" s="64">
        <v>-5</v>
      </c>
      <c r="M1236" s="64">
        <v>1</v>
      </c>
      <c r="N1236" s="62">
        <f t="shared" si="19"/>
        <v>0</v>
      </c>
    </row>
    <row r="1237" spans="1:14" ht="12.75">
      <c r="A1237" s="63">
        <v>1235</v>
      </c>
      <c r="B1237" s="64" t="s">
        <v>1743</v>
      </c>
      <c r="C1237" s="64" t="s">
        <v>449</v>
      </c>
      <c r="D1237" s="64">
        <v>5</v>
      </c>
      <c r="E1237" s="64">
        <v>0</v>
      </c>
      <c r="F1237" s="64">
        <v>0</v>
      </c>
      <c r="G1237" s="64" t="s">
        <v>423</v>
      </c>
      <c r="H1237" s="64">
        <v>119</v>
      </c>
      <c r="I1237" s="64">
        <v>35</v>
      </c>
      <c r="J1237" s="64">
        <v>0</v>
      </c>
      <c r="K1237" s="64" t="s">
        <v>347</v>
      </c>
      <c r="L1237" s="64">
        <v>8</v>
      </c>
      <c r="M1237" s="64">
        <v>10</v>
      </c>
      <c r="N1237" s="62" t="str">
        <f t="shared" si="19"/>
        <v>MAROS</v>
      </c>
    </row>
    <row r="1238" spans="1:14" ht="12.75">
      <c r="A1238" s="63">
        <v>1236</v>
      </c>
      <c r="B1238" s="64" t="s">
        <v>1744</v>
      </c>
      <c r="C1238" s="64" t="s">
        <v>1027</v>
      </c>
      <c r="D1238" s="64">
        <v>10</v>
      </c>
      <c r="E1238" s="64">
        <v>27</v>
      </c>
      <c r="F1238" s="64">
        <v>0</v>
      </c>
      <c r="G1238" s="64" t="s">
        <v>389</v>
      </c>
      <c r="H1238" s="64">
        <v>14</v>
      </c>
      <c r="I1238" s="64">
        <v>15</v>
      </c>
      <c r="J1238" s="64">
        <v>0</v>
      </c>
      <c r="K1238" s="64" t="s">
        <v>347</v>
      </c>
      <c r="L1238" s="64">
        <v>1</v>
      </c>
      <c r="M1238" s="64">
        <v>1</v>
      </c>
      <c r="N1238" s="62">
        <f t="shared" si="19"/>
        <v>0</v>
      </c>
    </row>
    <row r="1239" spans="1:14" ht="12.75">
      <c r="A1239" s="63">
        <v>1237</v>
      </c>
      <c r="B1239" s="64" t="s">
        <v>1745</v>
      </c>
      <c r="C1239" s="64" t="s">
        <v>480</v>
      </c>
      <c r="D1239" s="64">
        <v>46</v>
      </c>
      <c r="E1239" s="64">
        <v>21</v>
      </c>
      <c r="F1239" s="64">
        <v>0</v>
      </c>
      <c r="G1239" s="64" t="s">
        <v>389</v>
      </c>
      <c r="H1239" s="64">
        <v>87</v>
      </c>
      <c r="I1239" s="64">
        <v>24</v>
      </c>
      <c r="J1239" s="64">
        <v>0</v>
      </c>
      <c r="K1239" s="64" t="s">
        <v>395</v>
      </c>
      <c r="L1239" s="64">
        <v>-5</v>
      </c>
      <c r="M1239" s="64">
        <v>1</v>
      </c>
      <c r="N1239" s="62">
        <f t="shared" si="19"/>
        <v>0</v>
      </c>
    </row>
    <row r="1240" spans="1:14" ht="12.75">
      <c r="A1240" s="63">
        <v>1238</v>
      </c>
      <c r="B1240" s="64" t="s">
        <v>1746</v>
      </c>
      <c r="C1240" s="64" t="s">
        <v>427</v>
      </c>
      <c r="D1240" s="64">
        <v>31</v>
      </c>
      <c r="E1240" s="64">
        <v>37</v>
      </c>
      <c r="F1240" s="64">
        <v>0</v>
      </c>
      <c r="G1240" s="64" t="s">
        <v>389</v>
      </c>
      <c r="H1240" s="64">
        <v>8</v>
      </c>
      <c r="I1240" s="64">
        <v>2</v>
      </c>
      <c r="J1240" s="64">
        <v>0</v>
      </c>
      <c r="K1240" s="64" t="s">
        <v>395</v>
      </c>
      <c r="L1240" s="64">
        <v>0</v>
      </c>
      <c r="M1240" s="64">
        <v>1</v>
      </c>
      <c r="N1240" s="62">
        <f t="shared" si="19"/>
        <v>0</v>
      </c>
    </row>
    <row r="1241" spans="1:14" ht="12.75">
      <c r="A1241" s="63">
        <v>1239</v>
      </c>
      <c r="B1241" s="65" t="s">
        <v>1747</v>
      </c>
      <c r="C1241" s="65" t="s">
        <v>429</v>
      </c>
      <c r="D1241" s="64">
        <v>43</v>
      </c>
      <c r="E1241" s="64">
        <v>26</v>
      </c>
      <c r="F1241" s="64">
        <v>0</v>
      </c>
      <c r="G1241" s="64" t="s">
        <v>389</v>
      </c>
      <c r="H1241" s="64">
        <v>5</v>
      </c>
      <c r="I1241" s="64">
        <v>13</v>
      </c>
      <c r="J1241" s="64">
        <v>0</v>
      </c>
      <c r="K1241" s="64" t="s">
        <v>347</v>
      </c>
      <c r="L1241" s="64">
        <v>1</v>
      </c>
      <c r="M1241" s="64">
        <v>1</v>
      </c>
      <c r="N1241" s="62">
        <f t="shared" si="19"/>
        <v>0</v>
      </c>
    </row>
    <row r="1242" spans="1:14" ht="12.75">
      <c r="A1242" s="63">
        <v>1240</v>
      </c>
      <c r="B1242" s="64" t="s">
        <v>1748</v>
      </c>
      <c r="C1242" s="64" t="s">
        <v>464</v>
      </c>
      <c r="D1242" s="64">
        <v>44</v>
      </c>
      <c r="E1242" s="64">
        <v>27</v>
      </c>
      <c r="F1242" s="64">
        <v>0</v>
      </c>
      <c r="G1242" s="64" t="s">
        <v>389</v>
      </c>
      <c r="H1242" s="64">
        <v>95</v>
      </c>
      <c r="I1242" s="64">
        <v>49</v>
      </c>
      <c r="J1242" s="64">
        <v>0</v>
      </c>
      <c r="K1242" s="64" t="s">
        <v>395</v>
      </c>
      <c r="L1242" s="64">
        <v>-6</v>
      </c>
      <c r="M1242" s="64">
        <v>1</v>
      </c>
      <c r="N1242" s="62">
        <f t="shared" si="19"/>
        <v>0</v>
      </c>
    </row>
    <row r="1243" spans="1:14" ht="12.75">
      <c r="A1243" s="63">
        <v>1241</v>
      </c>
      <c r="B1243" s="64" t="s">
        <v>1748</v>
      </c>
      <c r="C1243" s="64" t="s">
        <v>403</v>
      </c>
      <c r="D1243" s="64">
        <v>32</v>
      </c>
      <c r="E1243" s="64">
        <v>31</v>
      </c>
      <c r="F1243" s="64">
        <v>0</v>
      </c>
      <c r="G1243" s="64" t="s">
        <v>389</v>
      </c>
      <c r="H1243" s="64">
        <v>94</v>
      </c>
      <c r="I1243" s="64">
        <v>18</v>
      </c>
      <c r="J1243" s="64">
        <v>0</v>
      </c>
      <c r="K1243" s="64" t="s">
        <v>395</v>
      </c>
      <c r="L1243" s="64">
        <v>-6</v>
      </c>
      <c r="M1243" s="64">
        <v>1</v>
      </c>
      <c r="N1243" s="62">
        <f t="shared" si="19"/>
        <v>0</v>
      </c>
    </row>
    <row r="1244" spans="1:14" ht="12.75">
      <c r="A1244" s="63">
        <v>1242</v>
      </c>
      <c r="B1244" s="64" t="s">
        <v>1749</v>
      </c>
      <c r="C1244" s="64" t="s">
        <v>523</v>
      </c>
      <c r="D1244" s="64">
        <v>44</v>
      </c>
      <c r="E1244" s="64">
        <v>38</v>
      </c>
      <c r="F1244" s="64">
        <v>0</v>
      </c>
      <c r="G1244" s="64" t="s">
        <v>389</v>
      </c>
      <c r="H1244" s="64">
        <v>90</v>
      </c>
      <c r="I1244" s="64">
        <v>11</v>
      </c>
      <c r="J1244" s="64">
        <v>0</v>
      </c>
      <c r="K1244" s="64" t="s">
        <v>395</v>
      </c>
      <c r="L1244" s="64">
        <v>-6</v>
      </c>
      <c r="M1244" s="64">
        <v>1</v>
      </c>
      <c r="N1244" s="62">
        <f t="shared" si="19"/>
        <v>0</v>
      </c>
    </row>
    <row r="1245" spans="1:14" ht="12.75">
      <c r="A1245" s="63">
        <v>1243</v>
      </c>
      <c r="B1245" s="64" t="s">
        <v>1750</v>
      </c>
      <c r="C1245" s="64" t="s">
        <v>449</v>
      </c>
      <c r="D1245" s="64">
        <v>3</v>
      </c>
      <c r="E1245" s="64">
        <v>23</v>
      </c>
      <c r="F1245" s="64">
        <v>0</v>
      </c>
      <c r="G1245" s="64" t="s">
        <v>423</v>
      </c>
      <c r="H1245" s="64">
        <v>114</v>
      </c>
      <c r="I1245" s="64">
        <v>52</v>
      </c>
      <c r="J1245" s="64">
        <v>0</v>
      </c>
      <c r="K1245" s="64" t="s">
        <v>347</v>
      </c>
      <c r="L1245" s="64">
        <v>8</v>
      </c>
      <c r="M1245" s="64">
        <v>10</v>
      </c>
      <c r="N1245" s="62" t="str">
        <f t="shared" si="19"/>
        <v>MARTAPURA</v>
      </c>
    </row>
    <row r="1246" spans="1:14" ht="12.75">
      <c r="A1246" s="63">
        <v>1244</v>
      </c>
      <c r="B1246" s="64" t="s">
        <v>1751</v>
      </c>
      <c r="C1246" s="64" t="s">
        <v>643</v>
      </c>
      <c r="D1246" s="64">
        <v>41</v>
      </c>
      <c r="E1246" s="64">
        <v>24</v>
      </c>
      <c r="F1246" s="64">
        <v>0</v>
      </c>
      <c r="G1246" s="64" t="s">
        <v>389</v>
      </c>
      <c r="H1246" s="64">
        <v>70</v>
      </c>
      <c r="I1246" s="64">
        <v>37</v>
      </c>
      <c r="J1246" s="64">
        <v>0</v>
      </c>
      <c r="K1246" s="64" t="s">
        <v>395</v>
      </c>
      <c r="L1246" s="64">
        <v>-5</v>
      </c>
      <c r="M1246" s="64">
        <v>1</v>
      </c>
      <c r="N1246" s="62">
        <f t="shared" si="19"/>
        <v>0</v>
      </c>
    </row>
    <row r="1247" spans="1:14" ht="12.75">
      <c r="A1247" s="63">
        <v>1245</v>
      </c>
      <c r="B1247" s="64" t="s">
        <v>1752</v>
      </c>
      <c r="C1247" s="64" t="s">
        <v>641</v>
      </c>
      <c r="D1247" s="64">
        <v>39</v>
      </c>
      <c r="E1247" s="64">
        <v>24</v>
      </c>
      <c r="F1247" s="64">
        <v>0</v>
      </c>
      <c r="G1247" s="64" t="s">
        <v>389</v>
      </c>
      <c r="H1247" s="64">
        <v>77</v>
      </c>
      <c r="I1247" s="64">
        <v>59</v>
      </c>
      <c r="J1247" s="64">
        <v>0</v>
      </c>
      <c r="K1247" s="64" t="s">
        <v>395</v>
      </c>
      <c r="L1247" s="64">
        <v>-5</v>
      </c>
      <c r="M1247" s="64">
        <v>1</v>
      </c>
      <c r="N1247" s="62">
        <f t="shared" si="19"/>
        <v>0</v>
      </c>
    </row>
    <row r="1248" spans="1:14" ht="12.75">
      <c r="A1248" s="63">
        <v>1246</v>
      </c>
      <c r="B1248" s="64" t="s">
        <v>1753</v>
      </c>
      <c r="C1248" s="64" t="s">
        <v>451</v>
      </c>
      <c r="D1248" s="64">
        <v>39</v>
      </c>
      <c r="E1248" s="64">
        <v>6</v>
      </c>
      <c r="F1248" s="64">
        <v>0</v>
      </c>
      <c r="G1248" s="64" t="s">
        <v>389</v>
      </c>
      <c r="H1248" s="64">
        <v>121</v>
      </c>
      <c r="I1248" s="64">
        <v>34</v>
      </c>
      <c r="J1248" s="64">
        <v>0</v>
      </c>
      <c r="K1248" s="64" t="s">
        <v>395</v>
      </c>
      <c r="L1248" s="64">
        <v>-8</v>
      </c>
      <c r="M1248" s="64">
        <v>1</v>
      </c>
      <c r="N1248" s="62">
        <f t="shared" si="19"/>
        <v>0</v>
      </c>
    </row>
    <row r="1249" spans="1:14" ht="12.75">
      <c r="A1249" s="63">
        <v>1247</v>
      </c>
      <c r="B1249" s="64" t="s">
        <v>1754</v>
      </c>
      <c r="C1249" s="64" t="s">
        <v>392</v>
      </c>
      <c r="D1249" s="64">
        <v>36</v>
      </c>
      <c r="E1249" s="64">
        <v>14</v>
      </c>
      <c r="F1249" s="64">
        <v>0</v>
      </c>
      <c r="G1249" s="64" t="s">
        <v>389</v>
      </c>
      <c r="H1249" s="64">
        <v>59</v>
      </c>
      <c r="I1249" s="64">
        <v>39</v>
      </c>
      <c r="J1249" s="64">
        <v>0</v>
      </c>
      <c r="K1249" s="64" t="s">
        <v>347</v>
      </c>
      <c r="L1249" s="64">
        <v>3</v>
      </c>
      <c r="M1249" s="64">
        <v>1</v>
      </c>
      <c r="N1249" s="62">
        <f t="shared" si="19"/>
        <v>0</v>
      </c>
    </row>
    <row r="1250" spans="1:14" ht="12.75">
      <c r="A1250" s="63">
        <v>1248</v>
      </c>
      <c r="B1250" s="65" t="s">
        <v>1755</v>
      </c>
      <c r="C1250" s="65" t="s">
        <v>801</v>
      </c>
      <c r="D1250" s="64">
        <v>43</v>
      </c>
      <c r="E1250" s="64">
        <v>9</v>
      </c>
      <c r="F1250" s="64">
        <v>0</v>
      </c>
      <c r="G1250" s="64" t="s">
        <v>389</v>
      </c>
      <c r="H1250" s="64">
        <v>93</v>
      </c>
      <c r="I1250" s="64">
        <v>20</v>
      </c>
      <c r="J1250" s="64">
        <v>0</v>
      </c>
      <c r="K1250" s="64" t="s">
        <v>395</v>
      </c>
      <c r="L1250" s="64">
        <v>-6</v>
      </c>
      <c r="M1250" s="64">
        <v>1</v>
      </c>
      <c r="N1250" s="62">
        <f t="shared" si="19"/>
        <v>0</v>
      </c>
    </row>
    <row r="1251" spans="1:14" ht="12.75">
      <c r="A1251" s="63">
        <v>1249</v>
      </c>
      <c r="B1251" s="65" t="s">
        <v>1756</v>
      </c>
      <c r="C1251" s="65" t="s">
        <v>458</v>
      </c>
      <c r="D1251" s="64">
        <v>44</v>
      </c>
      <c r="E1251" s="64">
        <v>56</v>
      </c>
      <c r="F1251" s="64">
        <v>0</v>
      </c>
      <c r="G1251" s="64" t="s">
        <v>389</v>
      </c>
      <c r="H1251" s="64">
        <v>74</v>
      </c>
      <c r="I1251" s="64">
        <v>51</v>
      </c>
      <c r="J1251" s="64">
        <v>0</v>
      </c>
      <c r="K1251" s="64" t="s">
        <v>395</v>
      </c>
      <c r="L1251" s="64">
        <v>-5</v>
      </c>
      <c r="M1251" s="64">
        <v>1</v>
      </c>
      <c r="N1251" s="62">
        <f t="shared" si="19"/>
        <v>0</v>
      </c>
    </row>
    <row r="1252" spans="1:14" ht="12.75">
      <c r="A1252" s="63">
        <v>1250</v>
      </c>
      <c r="B1252" s="64" t="s">
        <v>1757</v>
      </c>
      <c r="C1252" s="64" t="s">
        <v>394</v>
      </c>
      <c r="D1252" s="64">
        <v>48</v>
      </c>
      <c r="E1252" s="64">
        <v>51</v>
      </c>
      <c r="F1252" s="64">
        <v>0</v>
      </c>
      <c r="G1252" s="64" t="s">
        <v>389</v>
      </c>
      <c r="H1252" s="64">
        <v>67</v>
      </c>
      <c r="I1252" s="64">
        <v>28</v>
      </c>
      <c r="J1252" s="64">
        <v>0</v>
      </c>
      <c r="K1252" s="64" t="s">
        <v>395</v>
      </c>
      <c r="L1252" s="64">
        <v>-5</v>
      </c>
      <c r="M1252" s="64">
        <v>1</v>
      </c>
      <c r="N1252" s="62">
        <f t="shared" si="19"/>
        <v>0</v>
      </c>
    </row>
    <row r="1253" spans="1:14" ht="12.75">
      <c r="A1253" s="63">
        <v>1251</v>
      </c>
      <c r="B1253" s="64" t="s">
        <v>1758</v>
      </c>
      <c r="C1253" s="64" t="s">
        <v>449</v>
      </c>
      <c r="D1253" s="64">
        <v>8</v>
      </c>
      <c r="E1253" s="64">
        <v>36</v>
      </c>
      <c r="F1253" s="64">
        <v>0</v>
      </c>
      <c r="G1253" s="64" t="s">
        <v>423</v>
      </c>
      <c r="H1253" s="64">
        <v>116</v>
      </c>
      <c r="I1253" s="64">
        <v>8</v>
      </c>
      <c r="J1253" s="64">
        <v>0</v>
      </c>
      <c r="K1253" s="64" t="s">
        <v>347</v>
      </c>
      <c r="L1253" s="64">
        <v>8</v>
      </c>
      <c r="M1253" s="64">
        <v>10</v>
      </c>
      <c r="N1253" s="62" t="str">
        <f t="shared" si="19"/>
        <v>MATARAM</v>
      </c>
    </row>
    <row r="1254" spans="1:14" ht="12.75">
      <c r="A1254" s="63">
        <v>1252</v>
      </c>
      <c r="B1254" s="64" t="s">
        <v>1759</v>
      </c>
      <c r="C1254" s="64" t="s">
        <v>441</v>
      </c>
      <c r="D1254" s="64">
        <v>33</v>
      </c>
      <c r="E1254" s="64">
        <v>49</v>
      </c>
      <c r="F1254" s="64">
        <v>0</v>
      </c>
      <c r="G1254" s="64" t="s">
        <v>389</v>
      </c>
      <c r="H1254" s="64">
        <v>132</v>
      </c>
      <c r="I1254" s="64">
        <v>42</v>
      </c>
      <c r="J1254" s="64">
        <v>0</v>
      </c>
      <c r="K1254" s="64" t="s">
        <v>347</v>
      </c>
      <c r="L1254" s="64">
        <v>9</v>
      </c>
      <c r="M1254" s="64">
        <v>1</v>
      </c>
      <c r="N1254" s="62">
        <f t="shared" si="19"/>
        <v>0</v>
      </c>
    </row>
    <row r="1255" spans="1:14" ht="12.75">
      <c r="A1255" s="63">
        <v>1253</v>
      </c>
      <c r="B1255" s="64" t="s">
        <v>1760</v>
      </c>
      <c r="C1255" s="64" t="s">
        <v>658</v>
      </c>
      <c r="D1255" s="64">
        <v>39</v>
      </c>
      <c r="E1255" s="64">
        <v>29</v>
      </c>
      <c r="F1255" s="64">
        <v>0</v>
      </c>
      <c r="G1255" s="64" t="s">
        <v>389</v>
      </c>
      <c r="H1255" s="64">
        <v>88</v>
      </c>
      <c r="I1255" s="64">
        <v>17</v>
      </c>
      <c r="J1255" s="64">
        <v>0</v>
      </c>
      <c r="K1255" s="64" t="s">
        <v>395</v>
      </c>
      <c r="L1255" s="64">
        <v>-6</v>
      </c>
      <c r="M1255" s="64">
        <v>1</v>
      </c>
      <c r="N1255" s="62">
        <f t="shared" si="19"/>
        <v>0</v>
      </c>
    </row>
    <row r="1256" spans="1:14" ht="12.75">
      <c r="A1256" s="63">
        <v>1254</v>
      </c>
      <c r="B1256" s="65" t="s">
        <v>1761</v>
      </c>
      <c r="C1256" s="65" t="s">
        <v>612</v>
      </c>
      <c r="D1256" s="64">
        <v>9</v>
      </c>
      <c r="E1256" s="64">
        <v>45</v>
      </c>
      <c r="F1256" s="64">
        <v>0</v>
      </c>
      <c r="G1256" s="64" t="s">
        <v>389</v>
      </c>
      <c r="H1256" s="64">
        <v>63</v>
      </c>
      <c r="I1256" s="64">
        <v>9</v>
      </c>
      <c r="J1256" s="64">
        <v>0</v>
      </c>
      <c r="K1256" s="64" t="s">
        <v>395</v>
      </c>
      <c r="L1256" s="64">
        <v>-4</v>
      </c>
      <c r="M1256" s="64">
        <v>1</v>
      </c>
      <c r="N1256" s="62">
        <f t="shared" si="19"/>
        <v>0</v>
      </c>
    </row>
    <row r="1257" spans="1:14" ht="12.75">
      <c r="A1257" s="63">
        <v>1255</v>
      </c>
      <c r="B1257" s="64" t="s">
        <v>1762</v>
      </c>
      <c r="C1257" s="64" t="s">
        <v>449</v>
      </c>
      <c r="D1257" s="64">
        <v>8</v>
      </c>
      <c r="E1257" s="64">
        <v>30</v>
      </c>
      <c r="F1257" s="64">
        <v>0</v>
      </c>
      <c r="G1257" s="64" t="s">
        <v>423</v>
      </c>
      <c r="H1257" s="64">
        <v>122</v>
      </c>
      <c r="I1257" s="64">
        <v>8</v>
      </c>
      <c r="J1257" s="64">
        <v>0</v>
      </c>
      <c r="K1257" s="64" t="s">
        <v>347</v>
      </c>
      <c r="L1257" s="64">
        <v>8</v>
      </c>
      <c r="M1257" s="64">
        <v>10</v>
      </c>
      <c r="N1257" s="62" t="str">
        <f t="shared" si="19"/>
        <v>MAUMERE</v>
      </c>
    </row>
    <row r="1258" spans="1:14" ht="12.75">
      <c r="A1258" s="63">
        <v>1256</v>
      </c>
      <c r="B1258" s="65" t="s">
        <v>1763</v>
      </c>
      <c r="C1258" s="65" t="s">
        <v>1763</v>
      </c>
      <c r="D1258" s="64">
        <v>20</v>
      </c>
      <c r="E1258" s="64">
        <v>26</v>
      </c>
      <c r="F1258" s="64">
        <v>0</v>
      </c>
      <c r="G1258" s="64" t="s">
        <v>423</v>
      </c>
      <c r="H1258" s="64">
        <v>57</v>
      </c>
      <c r="I1258" s="64">
        <v>41</v>
      </c>
      <c r="J1258" s="64">
        <v>0</v>
      </c>
      <c r="K1258" s="64" t="s">
        <v>347</v>
      </c>
      <c r="L1258" s="64">
        <v>4</v>
      </c>
      <c r="M1258" s="64">
        <v>1</v>
      </c>
      <c r="N1258" s="62">
        <f t="shared" si="19"/>
        <v>0</v>
      </c>
    </row>
    <row r="1259" spans="1:14" ht="12.75">
      <c r="A1259" s="63">
        <v>1257</v>
      </c>
      <c r="B1259" s="65" t="s">
        <v>1764</v>
      </c>
      <c r="C1259" s="65" t="s">
        <v>1416</v>
      </c>
      <c r="D1259" s="64">
        <v>36</v>
      </c>
      <c r="E1259" s="64">
        <v>42</v>
      </c>
      <c r="F1259" s="64">
        <v>0</v>
      </c>
      <c r="G1259" s="64" t="s">
        <v>389</v>
      </c>
      <c r="H1259" s="64">
        <v>67</v>
      </c>
      <c r="I1259" s="64">
        <v>13</v>
      </c>
      <c r="J1259" s="64">
        <v>0</v>
      </c>
      <c r="K1259" s="64" t="s">
        <v>347</v>
      </c>
      <c r="L1259" s="64">
        <v>4</v>
      </c>
      <c r="M1259" s="64">
        <v>1</v>
      </c>
      <c r="N1259" s="62">
        <f t="shared" si="19"/>
        <v>0</v>
      </c>
    </row>
    <row r="1260" spans="1:14" ht="12.75">
      <c r="A1260" s="63">
        <v>1258</v>
      </c>
      <c r="B1260" s="65" t="s">
        <v>1765</v>
      </c>
      <c r="C1260" s="65" t="s">
        <v>1182</v>
      </c>
      <c r="D1260" s="64">
        <v>0</v>
      </c>
      <c r="E1260" s="64">
        <v>1</v>
      </c>
      <c r="F1260" s="64">
        <v>0</v>
      </c>
      <c r="G1260" s="64" t="s">
        <v>389</v>
      </c>
      <c r="H1260" s="64">
        <v>18</v>
      </c>
      <c r="I1260" s="64">
        <v>18</v>
      </c>
      <c r="J1260" s="64">
        <v>0</v>
      </c>
      <c r="K1260" s="64" t="s">
        <v>347</v>
      </c>
      <c r="L1260" s="64">
        <v>1</v>
      </c>
      <c r="M1260" s="64">
        <v>1</v>
      </c>
      <c r="N1260" s="62">
        <f t="shared" si="19"/>
        <v>0</v>
      </c>
    </row>
    <row r="1261" spans="1:14" ht="12.75">
      <c r="A1261" s="63">
        <v>1259</v>
      </c>
      <c r="B1261" s="64" t="s">
        <v>1766</v>
      </c>
      <c r="C1261" s="64" t="s">
        <v>1182</v>
      </c>
      <c r="D1261" s="64">
        <v>6</v>
      </c>
      <c r="E1261" s="64">
        <v>7</v>
      </c>
      <c r="F1261" s="64">
        <v>0</v>
      </c>
      <c r="G1261" s="64" t="s">
        <v>423</v>
      </c>
      <c r="H1261" s="64">
        <v>23</v>
      </c>
      <c r="I1261" s="64">
        <v>34</v>
      </c>
      <c r="J1261" s="64">
        <v>0</v>
      </c>
      <c r="K1261" s="64" t="s">
        <v>347</v>
      </c>
      <c r="L1261" s="64">
        <v>1</v>
      </c>
      <c r="M1261" s="64">
        <v>1</v>
      </c>
      <c r="N1261" s="62">
        <f t="shared" si="19"/>
        <v>0</v>
      </c>
    </row>
    <row r="1262" spans="1:14" ht="12.75">
      <c r="A1262" s="63">
        <v>1260</v>
      </c>
      <c r="B1262" s="64" t="s">
        <v>1767</v>
      </c>
      <c r="C1262" s="64" t="s">
        <v>491</v>
      </c>
      <c r="D1262" s="64">
        <v>34</v>
      </c>
      <c r="E1262" s="64">
        <v>53</v>
      </c>
      <c r="F1262" s="64">
        <v>0</v>
      </c>
      <c r="G1262" s="64" t="s">
        <v>389</v>
      </c>
      <c r="H1262" s="64">
        <v>95</v>
      </c>
      <c r="I1262" s="64">
        <v>47</v>
      </c>
      <c r="J1262" s="64">
        <v>0</v>
      </c>
      <c r="K1262" s="64" t="s">
        <v>395</v>
      </c>
      <c r="L1262" s="64">
        <v>-6</v>
      </c>
      <c r="M1262" s="64">
        <v>1</v>
      </c>
      <c r="N1262" s="62">
        <f t="shared" si="19"/>
        <v>0</v>
      </c>
    </row>
    <row r="1263" spans="1:14" ht="12.75">
      <c r="A1263" s="63">
        <v>1261</v>
      </c>
      <c r="B1263" s="64" t="s">
        <v>1768</v>
      </c>
      <c r="C1263" s="64" t="s">
        <v>689</v>
      </c>
      <c r="D1263" s="64">
        <v>31</v>
      </c>
      <c r="E1263" s="64">
        <v>11</v>
      </c>
      <c r="F1263" s="64">
        <v>0</v>
      </c>
      <c r="G1263" s="64" t="s">
        <v>389</v>
      </c>
      <c r="H1263" s="64">
        <v>90</v>
      </c>
      <c r="I1263" s="64">
        <v>28</v>
      </c>
      <c r="J1263" s="64">
        <v>0</v>
      </c>
      <c r="K1263" s="64" t="s">
        <v>395</v>
      </c>
      <c r="L1263" s="64">
        <v>-6</v>
      </c>
      <c r="M1263" s="64">
        <v>1</v>
      </c>
      <c r="N1263" s="62">
        <f t="shared" si="19"/>
        <v>0</v>
      </c>
    </row>
    <row r="1264" spans="1:14" ht="12.75">
      <c r="A1264" s="63">
        <v>1262</v>
      </c>
      <c r="B1264" s="65" t="s">
        <v>1769</v>
      </c>
      <c r="C1264" s="65" t="s">
        <v>478</v>
      </c>
      <c r="D1264" s="64">
        <v>40</v>
      </c>
      <c r="E1264" s="64">
        <v>12</v>
      </c>
      <c r="F1264" s="64">
        <v>0</v>
      </c>
      <c r="G1264" s="64" t="s">
        <v>389</v>
      </c>
      <c r="H1264" s="64">
        <v>100</v>
      </c>
      <c r="I1264" s="64">
        <v>35</v>
      </c>
      <c r="J1264" s="64">
        <v>0</v>
      </c>
      <c r="K1264" s="64" t="s">
        <v>395</v>
      </c>
      <c r="L1264" s="64">
        <v>-6</v>
      </c>
      <c r="M1264" s="64">
        <v>1</v>
      </c>
      <c r="N1264" s="62">
        <f t="shared" si="19"/>
        <v>0</v>
      </c>
    </row>
    <row r="1265" spans="1:14" ht="12.75">
      <c r="A1265" s="63">
        <v>1263</v>
      </c>
      <c r="B1265" s="64" t="s">
        <v>1770</v>
      </c>
      <c r="C1265" s="64" t="s">
        <v>416</v>
      </c>
      <c r="D1265" s="64">
        <v>62</v>
      </c>
      <c r="E1265" s="64">
        <v>58</v>
      </c>
      <c r="F1265" s="64">
        <v>0</v>
      </c>
      <c r="G1265" s="64" t="s">
        <v>389</v>
      </c>
      <c r="H1265" s="64">
        <v>155</v>
      </c>
      <c r="I1265" s="64">
        <v>36</v>
      </c>
      <c r="J1265" s="64">
        <v>0</v>
      </c>
      <c r="K1265" s="64" t="s">
        <v>395</v>
      </c>
      <c r="L1265" s="64">
        <v>-9</v>
      </c>
      <c r="M1265" s="64">
        <v>1</v>
      </c>
      <c r="N1265" s="62">
        <f t="shared" si="19"/>
        <v>0</v>
      </c>
    </row>
    <row r="1266" spans="1:14" ht="12.75">
      <c r="A1266" s="63">
        <v>1264</v>
      </c>
      <c r="B1266" s="64" t="s">
        <v>1771</v>
      </c>
      <c r="C1266" s="64" t="s">
        <v>439</v>
      </c>
      <c r="D1266" s="64">
        <v>29</v>
      </c>
      <c r="E1266" s="64">
        <v>13</v>
      </c>
      <c r="F1266" s="64">
        <v>0</v>
      </c>
      <c r="G1266" s="64" t="s">
        <v>389</v>
      </c>
      <c r="H1266" s="64">
        <v>36</v>
      </c>
      <c r="I1266" s="64">
        <v>4</v>
      </c>
      <c r="J1266" s="64">
        <v>0</v>
      </c>
      <c r="K1266" s="64" t="s">
        <v>347</v>
      </c>
      <c r="L1266" s="64">
        <v>2</v>
      </c>
      <c r="M1266" s="64">
        <v>680</v>
      </c>
      <c r="N1266" s="62">
        <f t="shared" si="19"/>
        <v>0</v>
      </c>
    </row>
    <row r="1267" spans="1:14" ht="12.75">
      <c r="A1267" s="63">
        <v>1265</v>
      </c>
      <c r="B1267" s="64" t="s">
        <v>1772</v>
      </c>
      <c r="C1267" s="64" t="s">
        <v>403</v>
      </c>
      <c r="D1267" s="64">
        <v>32</v>
      </c>
      <c r="E1267" s="64">
        <v>49</v>
      </c>
      <c r="F1267" s="64">
        <v>0</v>
      </c>
      <c r="G1267" s="64" t="s">
        <v>389</v>
      </c>
      <c r="H1267" s="64">
        <v>97</v>
      </c>
      <c r="I1267" s="64">
        <v>22</v>
      </c>
      <c r="J1267" s="64">
        <v>0</v>
      </c>
      <c r="K1267" s="64" t="s">
        <v>395</v>
      </c>
      <c r="L1267" s="64">
        <v>-6</v>
      </c>
      <c r="M1267" s="64">
        <v>1</v>
      </c>
      <c r="N1267" s="62">
        <f t="shared" si="19"/>
        <v>0</v>
      </c>
    </row>
    <row r="1268" spans="1:14" ht="12.75">
      <c r="A1268" s="63">
        <v>1266</v>
      </c>
      <c r="B1268" s="64" t="s">
        <v>1773</v>
      </c>
      <c r="C1268" s="64" t="s">
        <v>449</v>
      </c>
      <c r="D1268" s="64">
        <v>3</v>
      </c>
      <c r="E1268" s="64">
        <v>38</v>
      </c>
      <c r="F1268" s="64">
        <v>0</v>
      </c>
      <c r="G1268" s="64" t="s">
        <v>389</v>
      </c>
      <c r="H1268" s="64">
        <v>98</v>
      </c>
      <c r="I1268" s="64">
        <v>38</v>
      </c>
      <c r="J1268" s="64">
        <v>0</v>
      </c>
      <c r="K1268" s="64" t="s">
        <v>347</v>
      </c>
      <c r="L1268" s="64">
        <v>7</v>
      </c>
      <c r="M1268" s="64">
        <v>10</v>
      </c>
      <c r="N1268" s="62" t="str">
        <f t="shared" si="19"/>
        <v>MEDAN</v>
      </c>
    </row>
    <row r="1269" spans="1:14" ht="12.75">
      <c r="A1269" s="63">
        <v>1267</v>
      </c>
      <c r="B1269" s="64" t="s">
        <v>1774</v>
      </c>
      <c r="C1269" s="64" t="s">
        <v>723</v>
      </c>
      <c r="D1269" s="64">
        <v>6</v>
      </c>
      <c r="E1269" s="64">
        <v>13</v>
      </c>
      <c r="F1269" s="64">
        <v>0</v>
      </c>
      <c r="G1269" s="64" t="s">
        <v>389</v>
      </c>
      <c r="H1269" s="64">
        <v>75</v>
      </c>
      <c r="I1269" s="64">
        <v>36</v>
      </c>
      <c r="J1269" s="64">
        <v>0</v>
      </c>
      <c r="K1269" s="64" t="s">
        <v>395</v>
      </c>
      <c r="L1269" s="64">
        <v>-5</v>
      </c>
      <c r="M1269" s="64">
        <v>1</v>
      </c>
      <c r="N1269" s="62">
        <f t="shared" si="19"/>
        <v>0</v>
      </c>
    </row>
    <row r="1270" spans="1:14" ht="12.75">
      <c r="A1270" s="63">
        <v>1268</v>
      </c>
      <c r="B1270" s="64" t="s">
        <v>1775</v>
      </c>
      <c r="C1270" s="64" t="s">
        <v>544</v>
      </c>
      <c r="D1270" s="64">
        <v>42</v>
      </c>
      <c r="E1270" s="64">
        <v>22</v>
      </c>
      <c r="F1270" s="64">
        <v>0</v>
      </c>
      <c r="G1270" s="64" t="s">
        <v>389</v>
      </c>
      <c r="H1270" s="64">
        <v>122</v>
      </c>
      <c r="I1270" s="64">
        <v>52</v>
      </c>
      <c r="J1270" s="64">
        <v>0</v>
      </c>
      <c r="K1270" s="64" t="s">
        <v>395</v>
      </c>
      <c r="L1270" s="64">
        <v>-8</v>
      </c>
      <c r="M1270" s="64">
        <v>1</v>
      </c>
      <c r="N1270" s="62">
        <f t="shared" si="19"/>
        <v>0</v>
      </c>
    </row>
    <row r="1271" spans="1:14" ht="12.75">
      <c r="A1271" s="63">
        <v>1269</v>
      </c>
      <c r="B1271" s="64" t="s">
        <v>1776</v>
      </c>
      <c r="C1271" s="64" t="s">
        <v>394</v>
      </c>
      <c r="D1271" s="64">
        <v>50</v>
      </c>
      <c r="E1271" s="64">
        <v>1</v>
      </c>
      <c r="F1271" s="64">
        <v>0</v>
      </c>
      <c r="G1271" s="64" t="s">
        <v>389</v>
      </c>
      <c r="H1271" s="64">
        <v>110</v>
      </c>
      <c r="I1271" s="64">
        <v>43</v>
      </c>
      <c r="J1271" s="64">
        <v>0</v>
      </c>
      <c r="K1271" s="64" t="s">
        <v>395</v>
      </c>
      <c r="L1271" s="64">
        <v>-7</v>
      </c>
      <c r="M1271" s="64">
        <v>1</v>
      </c>
      <c r="N1271" s="62">
        <f t="shared" si="19"/>
        <v>0</v>
      </c>
    </row>
    <row r="1272" spans="1:14" ht="12.75">
      <c r="A1272" s="63">
        <v>1270</v>
      </c>
      <c r="B1272" s="64" t="s">
        <v>1777</v>
      </c>
      <c r="C1272" s="64" t="s">
        <v>399</v>
      </c>
      <c r="D1272" s="64">
        <v>24</v>
      </c>
      <c r="E1272" s="64">
        <v>33</v>
      </c>
      <c r="F1272" s="64">
        <v>0</v>
      </c>
      <c r="G1272" s="64" t="s">
        <v>389</v>
      </c>
      <c r="H1272" s="64">
        <v>39</v>
      </c>
      <c r="I1272" s="64">
        <v>43</v>
      </c>
      <c r="J1272" s="64">
        <v>0</v>
      </c>
      <c r="K1272" s="64" t="s">
        <v>347</v>
      </c>
      <c r="L1272" s="64">
        <v>3</v>
      </c>
      <c r="M1272" s="64">
        <v>1</v>
      </c>
      <c r="N1272" s="62">
        <f t="shared" si="19"/>
        <v>0</v>
      </c>
    </row>
    <row r="1273" spans="1:14" ht="12.75">
      <c r="A1273" s="63">
        <v>1271</v>
      </c>
      <c r="B1273" s="64" t="s">
        <v>1778</v>
      </c>
      <c r="C1273" s="64" t="s">
        <v>422</v>
      </c>
      <c r="D1273" s="64">
        <v>26</v>
      </c>
      <c r="E1273" s="64">
        <v>37</v>
      </c>
      <c r="F1273" s="64">
        <v>0</v>
      </c>
      <c r="G1273" s="64" t="s">
        <v>423</v>
      </c>
      <c r="H1273" s="64">
        <v>118</v>
      </c>
      <c r="I1273" s="64">
        <v>33</v>
      </c>
      <c r="J1273" s="64">
        <v>0</v>
      </c>
      <c r="K1273" s="64" t="s">
        <v>347</v>
      </c>
      <c r="L1273" s="64">
        <v>8</v>
      </c>
      <c r="M1273" s="64">
        <v>1</v>
      </c>
      <c r="N1273" s="62">
        <f t="shared" si="19"/>
        <v>0</v>
      </c>
    </row>
    <row r="1274" spans="1:14" ht="12.75">
      <c r="A1274" s="63">
        <v>1272</v>
      </c>
      <c r="B1274" s="64" t="s">
        <v>1779</v>
      </c>
      <c r="C1274" s="64" t="s">
        <v>427</v>
      </c>
      <c r="D1274" s="64">
        <v>33</v>
      </c>
      <c r="E1274" s="64">
        <v>53</v>
      </c>
      <c r="F1274" s="64">
        <v>0</v>
      </c>
      <c r="G1274" s="64" t="s">
        <v>389</v>
      </c>
      <c r="H1274" s="64">
        <v>5</v>
      </c>
      <c r="I1274" s="64">
        <v>37</v>
      </c>
      <c r="J1274" s="64">
        <v>0</v>
      </c>
      <c r="K1274" s="64" t="s">
        <v>395</v>
      </c>
      <c r="L1274" s="64">
        <v>0</v>
      </c>
      <c r="M1274" s="64">
        <v>1</v>
      </c>
      <c r="N1274" s="62">
        <f t="shared" si="19"/>
        <v>0</v>
      </c>
    </row>
    <row r="1275" spans="1:14" ht="12.75">
      <c r="A1275" s="63">
        <v>1273</v>
      </c>
      <c r="B1275" s="64" t="s">
        <v>1780</v>
      </c>
      <c r="C1275" s="64" t="s">
        <v>484</v>
      </c>
      <c r="D1275" s="64">
        <v>2</v>
      </c>
      <c r="E1275" s="64">
        <v>15</v>
      </c>
      <c r="F1275" s="64">
        <v>0</v>
      </c>
      <c r="G1275" s="64" t="s">
        <v>389</v>
      </c>
      <c r="H1275" s="64">
        <v>102</v>
      </c>
      <c r="I1275" s="64">
        <v>15</v>
      </c>
      <c r="J1275" s="64">
        <v>0</v>
      </c>
      <c r="K1275" s="64" t="s">
        <v>347</v>
      </c>
      <c r="L1275" s="64">
        <v>8</v>
      </c>
      <c r="M1275" s="64">
        <v>1</v>
      </c>
      <c r="N1275" s="62">
        <f t="shared" si="19"/>
        <v>0</v>
      </c>
    </row>
    <row r="1276" spans="1:14" ht="12.75">
      <c r="A1276" s="63">
        <v>1274</v>
      </c>
      <c r="B1276" s="64" t="s">
        <v>1781</v>
      </c>
      <c r="C1276" s="64" t="s">
        <v>422</v>
      </c>
      <c r="D1276" s="64">
        <v>37</v>
      </c>
      <c r="E1276" s="64">
        <v>40</v>
      </c>
      <c r="F1276" s="64">
        <v>0</v>
      </c>
      <c r="G1276" s="64" t="s">
        <v>423</v>
      </c>
      <c r="H1276" s="64">
        <v>144</v>
      </c>
      <c r="I1276" s="64">
        <v>50</v>
      </c>
      <c r="J1276" s="64">
        <v>0</v>
      </c>
      <c r="K1276" s="64" t="s">
        <v>347</v>
      </c>
      <c r="L1276" s="64">
        <v>10</v>
      </c>
      <c r="M1276" s="64">
        <v>1</v>
      </c>
      <c r="N1276" s="62">
        <f t="shared" si="19"/>
        <v>0</v>
      </c>
    </row>
    <row r="1277" spans="1:14" ht="12.75">
      <c r="A1277" s="63">
        <v>1275</v>
      </c>
      <c r="B1277" s="65" t="s">
        <v>1781</v>
      </c>
      <c r="C1277" s="65" t="s">
        <v>719</v>
      </c>
      <c r="D1277" s="64">
        <v>28</v>
      </c>
      <c r="E1277" s="64">
        <v>6</v>
      </c>
      <c r="F1277" s="64">
        <v>0</v>
      </c>
      <c r="G1277" s="64" t="s">
        <v>389</v>
      </c>
      <c r="H1277" s="64">
        <v>80</v>
      </c>
      <c r="I1277" s="64">
        <v>39</v>
      </c>
      <c r="J1277" s="64">
        <v>0</v>
      </c>
      <c r="K1277" s="64" t="s">
        <v>395</v>
      </c>
      <c r="L1277" s="64">
        <v>-5</v>
      </c>
      <c r="M1277" s="64">
        <v>1</v>
      </c>
      <c r="N1277" s="62">
        <f t="shared" si="19"/>
        <v>0</v>
      </c>
    </row>
    <row r="1278" spans="1:14" ht="12.75">
      <c r="A1278" s="63">
        <v>1276</v>
      </c>
      <c r="B1278" s="64" t="s">
        <v>1782</v>
      </c>
      <c r="C1278" s="64" t="s">
        <v>701</v>
      </c>
      <c r="D1278" s="64">
        <v>37</v>
      </c>
      <c r="E1278" s="64">
        <v>39</v>
      </c>
      <c r="F1278" s="64">
        <v>0</v>
      </c>
      <c r="G1278" s="64" t="s">
        <v>389</v>
      </c>
      <c r="H1278" s="64">
        <v>75</v>
      </c>
      <c r="I1278" s="64">
        <v>46</v>
      </c>
      <c r="J1278" s="64">
        <v>0</v>
      </c>
      <c r="K1278" s="64" t="s">
        <v>395</v>
      </c>
      <c r="L1278" s="64">
        <v>-5</v>
      </c>
      <c r="M1278" s="64">
        <v>1</v>
      </c>
      <c r="N1278" s="62">
        <f t="shared" si="19"/>
        <v>0</v>
      </c>
    </row>
    <row r="1279" spans="1:14" ht="12.75">
      <c r="A1279" s="63">
        <v>1277</v>
      </c>
      <c r="B1279" s="64" t="s">
        <v>1783</v>
      </c>
      <c r="C1279" s="64" t="s">
        <v>770</v>
      </c>
      <c r="D1279" s="64">
        <v>35</v>
      </c>
      <c r="E1279" s="64">
        <v>3</v>
      </c>
      <c r="F1279" s="64">
        <v>0</v>
      </c>
      <c r="G1279" s="64" t="s">
        <v>389</v>
      </c>
      <c r="H1279" s="64">
        <v>89</v>
      </c>
      <c r="I1279" s="64">
        <v>59</v>
      </c>
      <c r="J1279" s="64">
        <v>0</v>
      </c>
      <c r="K1279" s="64" t="s">
        <v>395</v>
      </c>
      <c r="L1279" s="64">
        <v>-6</v>
      </c>
      <c r="M1279" s="64">
        <v>1</v>
      </c>
      <c r="N1279" s="62">
        <f t="shared" si="19"/>
        <v>0</v>
      </c>
    </row>
    <row r="1280" spans="1:14" ht="12.75">
      <c r="A1280" s="63">
        <v>1278</v>
      </c>
      <c r="B1280" s="64" t="s">
        <v>1784</v>
      </c>
      <c r="C1280" s="64" t="s">
        <v>449</v>
      </c>
      <c r="D1280" s="64">
        <v>1</v>
      </c>
      <c r="E1280" s="64">
        <v>29</v>
      </c>
      <c r="F1280" s="64">
        <v>0</v>
      </c>
      <c r="G1280" s="64" t="s">
        <v>389</v>
      </c>
      <c r="H1280" s="64">
        <v>124</v>
      </c>
      <c r="I1280" s="64">
        <v>52</v>
      </c>
      <c r="J1280" s="64">
        <v>0</v>
      </c>
      <c r="K1280" s="64" t="s">
        <v>347</v>
      </c>
      <c r="L1280" s="64">
        <v>8</v>
      </c>
      <c r="M1280" s="64">
        <v>10</v>
      </c>
      <c r="N1280" s="62" t="str">
        <f t="shared" si="19"/>
        <v>MENADO</v>
      </c>
    </row>
    <row r="1281" spans="1:14" ht="12.75">
      <c r="A1281" s="63">
        <v>1279</v>
      </c>
      <c r="B1281" s="65" t="s">
        <v>1785</v>
      </c>
      <c r="C1281" s="65" t="s">
        <v>568</v>
      </c>
      <c r="D1281" s="64">
        <v>32</v>
      </c>
      <c r="E1281" s="64">
        <v>50</v>
      </c>
      <c r="F1281" s="64">
        <v>0</v>
      </c>
      <c r="G1281" s="64" t="s">
        <v>423</v>
      </c>
      <c r="H1281" s="64">
        <v>68</v>
      </c>
      <c r="I1281" s="64">
        <v>47</v>
      </c>
      <c r="J1281" s="64">
        <v>0</v>
      </c>
      <c r="K1281" s="64" t="s">
        <v>395</v>
      </c>
      <c r="L1281" s="64">
        <v>-3</v>
      </c>
      <c r="M1281" s="64">
        <v>1</v>
      </c>
      <c r="N1281" s="62">
        <f t="shared" si="19"/>
        <v>0</v>
      </c>
    </row>
    <row r="1282" spans="1:14" ht="12.75">
      <c r="A1282" s="63">
        <v>1280</v>
      </c>
      <c r="B1282" s="64" t="s">
        <v>1786</v>
      </c>
      <c r="C1282" s="64" t="s">
        <v>480</v>
      </c>
      <c r="D1282" s="64">
        <v>45</v>
      </c>
      <c r="E1282" s="64">
        <v>7</v>
      </c>
      <c r="F1282" s="64">
        <v>0</v>
      </c>
      <c r="G1282" s="64" t="s">
        <v>389</v>
      </c>
      <c r="H1282" s="64">
        <v>87</v>
      </c>
      <c r="I1282" s="64">
        <v>38</v>
      </c>
      <c r="J1282" s="64">
        <v>0</v>
      </c>
      <c r="K1282" s="64" t="s">
        <v>395</v>
      </c>
      <c r="L1282" s="64">
        <v>-5</v>
      </c>
      <c r="M1282" s="64">
        <v>1</v>
      </c>
      <c r="N1282" s="62">
        <f t="shared" si="19"/>
        <v>0</v>
      </c>
    </row>
    <row r="1283" spans="1:14" ht="12.75">
      <c r="A1283" s="63">
        <v>1281</v>
      </c>
      <c r="B1283" s="64" t="s">
        <v>1787</v>
      </c>
      <c r="C1283" s="64" t="s">
        <v>449</v>
      </c>
      <c r="D1283" s="64">
        <v>5</v>
      </c>
      <c r="E1283" s="64">
        <v>56</v>
      </c>
      <c r="F1283" s="64">
        <v>0</v>
      </c>
      <c r="G1283" s="64" t="s">
        <v>423</v>
      </c>
      <c r="H1283" s="64">
        <v>106</v>
      </c>
      <c r="I1283" s="64">
        <v>0</v>
      </c>
      <c r="J1283" s="64">
        <v>0</v>
      </c>
      <c r="K1283" s="64" t="s">
        <v>347</v>
      </c>
      <c r="L1283" s="64">
        <v>7</v>
      </c>
      <c r="M1283" s="64">
        <v>10</v>
      </c>
      <c r="N1283" s="62" t="str">
        <f aca="true" t="shared" si="20" ref="N1283:N1346">+IF(C1283=$N$1,B1283,)</f>
        <v>MERAK</v>
      </c>
    </row>
    <row r="1284" spans="1:14" ht="12.75">
      <c r="A1284" s="63">
        <v>1282</v>
      </c>
      <c r="B1284" s="64" t="s">
        <v>1788</v>
      </c>
      <c r="C1284" s="64" t="s">
        <v>449</v>
      </c>
      <c r="D1284" s="64">
        <v>8</v>
      </c>
      <c r="E1284" s="64">
        <v>30</v>
      </c>
      <c r="F1284" s="64">
        <v>0</v>
      </c>
      <c r="G1284" s="64" t="s">
        <v>423</v>
      </c>
      <c r="H1284" s="64">
        <v>140</v>
      </c>
      <c r="I1284" s="64">
        <v>27</v>
      </c>
      <c r="J1284" s="64">
        <v>0</v>
      </c>
      <c r="K1284" s="64" t="s">
        <v>347</v>
      </c>
      <c r="L1284" s="64">
        <v>9</v>
      </c>
      <c r="M1284" s="64">
        <v>10</v>
      </c>
      <c r="N1284" s="62" t="str">
        <f t="shared" si="20"/>
        <v>MERAUKE</v>
      </c>
    </row>
    <row r="1285" spans="1:14" ht="12.75">
      <c r="A1285" s="63">
        <v>1283</v>
      </c>
      <c r="B1285" s="64" t="s">
        <v>1789</v>
      </c>
      <c r="C1285" s="64" t="s">
        <v>451</v>
      </c>
      <c r="D1285" s="64">
        <v>37</v>
      </c>
      <c r="E1285" s="64">
        <v>23</v>
      </c>
      <c r="F1285" s="64">
        <v>0</v>
      </c>
      <c r="G1285" s="64" t="s">
        <v>389</v>
      </c>
      <c r="H1285" s="64">
        <v>120</v>
      </c>
      <c r="I1285" s="64">
        <v>34</v>
      </c>
      <c r="J1285" s="64">
        <v>0</v>
      </c>
      <c r="K1285" s="64" t="s">
        <v>395</v>
      </c>
      <c r="L1285" s="64">
        <v>-8</v>
      </c>
      <c r="M1285" s="64">
        <v>1</v>
      </c>
      <c r="N1285" s="62">
        <f t="shared" si="20"/>
        <v>0</v>
      </c>
    </row>
    <row r="1286" spans="1:14" ht="12.75">
      <c r="A1286" s="63">
        <v>1284</v>
      </c>
      <c r="B1286" s="65" t="s">
        <v>1790</v>
      </c>
      <c r="C1286" s="65" t="s">
        <v>1067</v>
      </c>
      <c r="D1286" s="64">
        <v>36</v>
      </c>
      <c r="E1286" s="64">
        <v>37</v>
      </c>
      <c r="F1286" s="64">
        <v>0</v>
      </c>
      <c r="G1286" s="64" t="s">
        <v>389</v>
      </c>
      <c r="H1286" s="64">
        <v>116</v>
      </c>
      <c r="I1286" s="64">
        <v>2</v>
      </c>
      <c r="J1286" s="64">
        <v>0</v>
      </c>
      <c r="K1286" s="64" t="s">
        <v>395</v>
      </c>
      <c r="L1286" s="64">
        <v>-8</v>
      </c>
      <c r="M1286" s="64">
        <v>1</v>
      </c>
      <c r="N1286" s="62">
        <f t="shared" si="20"/>
        <v>0</v>
      </c>
    </row>
    <row r="1287" spans="1:14" ht="12.75">
      <c r="A1287" s="63">
        <v>1285</v>
      </c>
      <c r="B1287" s="64" t="s">
        <v>1791</v>
      </c>
      <c r="C1287" s="64" t="s">
        <v>689</v>
      </c>
      <c r="D1287" s="64">
        <v>32</v>
      </c>
      <c r="E1287" s="64">
        <v>20</v>
      </c>
      <c r="F1287" s="64">
        <v>0</v>
      </c>
      <c r="G1287" s="64" t="s">
        <v>389</v>
      </c>
      <c r="H1287" s="64">
        <v>88</v>
      </c>
      <c r="I1287" s="64">
        <v>45</v>
      </c>
      <c r="J1287" s="64">
        <v>0</v>
      </c>
      <c r="K1287" s="64" t="s">
        <v>395</v>
      </c>
      <c r="L1287" s="64">
        <v>-6</v>
      </c>
      <c r="M1287" s="64">
        <v>1</v>
      </c>
      <c r="N1287" s="62">
        <f t="shared" si="20"/>
        <v>0</v>
      </c>
    </row>
    <row r="1288" spans="1:14" ht="12.75">
      <c r="A1288" s="63">
        <v>1286</v>
      </c>
      <c r="B1288" s="64" t="s">
        <v>1792</v>
      </c>
      <c r="C1288" s="64" t="s">
        <v>449</v>
      </c>
      <c r="D1288" s="64">
        <v>5</v>
      </c>
      <c r="E1288" s="64">
        <v>7</v>
      </c>
      <c r="F1288" s="64">
        <v>0</v>
      </c>
      <c r="G1288" s="64" t="s">
        <v>423</v>
      </c>
      <c r="H1288" s="64">
        <v>105</v>
      </c>
      <c r="I1288" s="64">
        <v>16</v>
      </c>
      <c r="J1288" s="64">
        <v>0</v>
      </c>
      <c r="K1288" s="64" t="s">
        <v>347</v>
      </c>
      <c r="L1288" s="64">
        <v>7</v>
      </c>
      <c r="M1288" s="64">
        <v>10</v>
      </c>
      <c r="N1288" s="62" t="str">
        <f t="shared" si="20"/>
        <v>METRO</v>
      </c>
    </row>
    <row r="1289" spans="1:14" ht="12.75">
      <c r="A1289" s="63">
        <v>1287</v>
      </c>
      <c r="B1289" s="64" t="s">
        <v>1793</v>
      </c>
      <c r="C1289" s="64" t="s">
        <v>429</v>
      </c>
      <c r="D1289" s="64">
        <v>49</v>
      </c>
      <c r="E1289" s="64">
        <v>4</v>
      </c>
      <c r="F1289" s="64">
        <v>0</v>
      </c>
      <c r="G1289" s="64" t="s">
        <v>389</v>
      </c>
      <c r="H1289" s="64">
        <v>6</v>
      </c>
      <c r="I1289" s="64">
        <v>8</v>
      </c>
      <c r="J1289" s="64">
        <v>0</v>
      </c>
      <c r="K1289" s="64" t="s">
        <v>347</v>
      </c>
      <c r="L1289" s="64">
        <v>1</v>
      </c>
      <c r="M1289" s="64">
        <v>1</v>
      </c>
      <c r="N1289" s="62">
        <f t="shared" si="20"/>
        <v>0</v>
      </c>
    </row>
    <row r="1290" spans="1:14" ht="12.75">
      <c r="A1290" s="63">
        <v>1288</v>
      </c>
      <c r="B1290" s="64" t="s">
        <v>1794</v>
      </c>
      <c r="C1290" s="64" t="s">
        <v>449</v>
      </c>
      <c r="D1290" s="64">
        <v>4</v>
      </c>
      <c r="E1290" s="64">
        <v>11</v>
      </c>
      <c r="F1290" s="64">
        <v>0</v>
      </c>
      <c r="G1290" s="64" t="s">
        <v>389</v>
      </c>
      <c r="H1290" s="64">
        <v>96</v>
      </c>
      <c r="I1290" s="64">
        <v>7</v>
      </c>
      <c r="J1290" s="64">
        <v>0</v>
      </c>
      <c r="K1290" s="64" t="s">
        <v>347</v>
      </c>
      <c r="L1290" s="64">
        <v>7</v>
      </c>
      <c r="M1290" s="64">
        <v>10</v>
      </c>
      <c r="N1290" s="62" t="str">
        <f t="shared" si="20"/>
        <v>MEULABOH</v>
      </c>
    </row>
    <row r="1291" spans="1:14" ht="12.75">
      <c r="A1291" s="63">
        <v>1289</v>
      </c>
      <c r="B1291" s="65" t="s">
        <v>1795</v>
      </c>
      <c r="C1291" s="65" t="s">
        <v>449</v>
      </c>
      <c r="D1291" s="64">
        <v>5</v>
      </c>
      <c r="E1291" s="64">
        <v>15</v>
      </c>
      <c r="F1291" s="64">
        <v>0</v>
      </c>
      <c r="G1291" s="64" t="s">
        <v>389</v>
      </c>
      <c r="H1291" s="64">
        <v>96</v>
      </c>
      <c r="I1291" s="64">
        <v>15</v>
      </c>
      <c r="J1291" s="64">
        <v>0</v>
      </c>
      <c r="K1291" s="64" t="s">
        <v>347</v>
      </c>
      <c r="L1291" s="64">
        <v>7</v>
      </c>
      <c r="M1291" s="64">
        <v>10</v>
      </c>
      <c r="N1291" s="62" t="str">
        <f t="shared" si="20"/>
        <v>MEUREUDEU</v>
      </c>
    </row>
    <row r="1292" spans="1:14" ht="12.75">
      <c r="A1292" s="63">
        <v>1290</v>
      </c>
      <c r="B1292" s="65" t="s">
        <v>1796</v>
      </c>
      <c r="C1292" s="65" t="s">
        <v>412</v>
      </c>
      <c r="D1292" s="64">
        <v>19</v>
      </c>
      <c r="E1292" s="64">
        <v>26</v>
      </c>
      <c r="F1292" s="64">
        <v>0</v>
      </c>
      <c r="G1292" s="64" t="s">
        <v>389</v>
      </c>
      <c r="H1292" s="64">
        <v>99</v>
      </c>
      <c r="I1292" s="64">
        <v>4</v>
      </c>
      <c r="J1292" s="64">
        <v>0</v>
      </c>
      <c r="K1292" s="64" t="s">
        <v>395</v>
      </c>
      <c r="L1292" s="64">
        <v>-6</v>
      </c>
      <c r="M1292" s="64">
        <v>1</v>
      </c>
      <c r="N1292" s="62">
        <f t="shared" si="20"/>
        <v>0</v>
      </c>
    </row>
    <row r="1293" spans="1:14" ht="12.75">
      <c r="A1293" s="63">
        <v>1291</v>
      </c>
      <c r="B1293" s="64" t="s">
        <v>1797</v>
      </c>
      <c r="C1293" s="64" t="s">
        <v>719</v>
      </c>
      <c r="D1293" s="64">
        <v>25</v>
      </c>
      <c r="E1293" s="64">
        <v>48</v>
      </c>
      <c r="F1293" s="64">
        <v>0</v>
      </c>
      <c r="G1293" s="64" t="s">
        <v>389</v>
      </c>
      <c r="H1293" s="64">
        <v>80</v>
      </c>
      <c r="I1293" s="64">
        <v>17</v>
      </c>
      <c r="J1293" s="64">
        <v>0</v>
      </c>
      <c r="K1293" s="64" t="s">
        <v>395</v>
      </c>
      <c r="L1293" s="64">
        <v>-5</v>
      </c>
      <c r="M1293" s="64">
        <v>1</v>
      </c>
      <c r="N1293" s="62">
        <f t="shared" si="20"/>
        <v>0</v>
      </c>
    </row>
    <row r="1294" spans="1:14" ht="12.75">
      <c r="A1294" s="63">
        <v>1292</v>
      </c>
      <c r="B1294" s="64" t="s">
        <v>1797</v>
      </c>
      <c r="C1294" s="64" t="s">
        <v>491</v>
      </c>
      <c r="D1294" s="64">
        <v>36</v>
      </c>
      <c r="E1294" s="64">
        <v>54</v>
      </c>
      <c r="F1294" s="64">
        <v>0</v>
      </c>
      <c r="G1294" s="64" t="s">
        <v>389</v>
      </c>
      <c r="H1294" s="64">
        <v>94</v>
      </c>
      <c r="I1294" s="64">
        <v>53</v>
      </c>
      <c r="J1294" s="64">
        <v>0</v>
      </c>
      <c r="K1294" s="64" t="s">
        <v>395</v>
      </c>
      <c r="L1294" s="64">
        <v>-6</v>
      </c>
      <c r="M1294" s="64">
        <v>1</v>
      </c>
      <c r="N1294" s="62">
        <f t="shared" si="20"/>
        <v>0</v>
      </c>
    </row>
    <row r="1295" spans="1:14" ht="12.75">
      <c r="A1295" s="63">
        <v>1293</v>
      </c>
      <c r="B1295" s="64" t="s">
        <v>1798</v>
      </c>
      <c r="C1295" s="64" t="s">
        <v>445</v>
      </c>
      <c r="D1295" s="64">
        <v>39</v>
      </c>
      <c r="E1295" s="64">
        <v>32</v>
      </c>
      <c r="F1295" s="64">
        <v>0</v>
      </c>
      <c r="G1295" s="64" t="s">
        <v>389</v>
      </c>
      <c r="H1295" s="64">
        <v>84</v>
      </c>
      <c r="I1295" s="64">
        <v>24</v>
      </c>
      <c r="J1295" s="64">
        <v>0</v>
      </c>
      <c r="K1295" s="64" t="s">
        <v>395</v>
      </c>
      <c r="L1295" s="64">
        <v>-5</v>
      </c>
      <c r="M1295" s="64">
        <v>1</v>
      </c>
      <c r="N1295" s="62">
        <f t="shared" si="20"/>
        <v>0</v>
      </c>
    </row>
    <row r="1296" spans="1:14" ht="12.75">
      <c r="A1296" s="63">
        <v>1294</v>
      </c>
      <c r="B1296" s="64" t="s">
        <v>1798</v>
      </c>
      <c r="C1296" s="64" t="s">
        <v>476</v>
      </c>
      <c r="D1296" s="64">
        <v>40</v>
      </c>
      <c r="E1296" s="64">
        <v>12</v>
      </c>
      <c r="F1296" s="64">
        <v>0</v>
      </c>
      <c r="G1296" s="64" t="s">
        <v>389</v>
      </c>
      <c r="H1296" s="64">
        <v>76</v>
      </c>
      <c r="I1296" s="64">
        <v>46</v>
      </c>
      <c r="J1296" s="64">
        <v>0</v>
      </c>
      <c r="K1296" s="64" t="s">
        <v>395</v>
      </c>
      <c r="L1296" s="64">
        <v>-5</v>
      </c>
      <c r="M1296" s="64">
        <v>1</v>
      </c>
      <c r="N1296" s="62">
        <f t="shared" si="20"/>
        <v>0</v>
      </c>
    </row>
    <row r="1297" spans="1:14" ht="12.75">
      <c r="A1297" s="63">
        <v>1295</v>
      </c>
      <c r="B1297" s="64" t="s">
        <v>1799</v>
      </c>
      <c r="C1297" s="64" t="s">
        <v>403</v>
      </c>
      <c r="D1297" s="64">
        <v>31</v>
      </c>
      <c r="E1297" s="64">
        <v>56</v>
      </c>
      <c r="F1297" s="64">
        <v>0</v>
      </c>
      <c r="G1297" s="64" t="s">
        <v>389</v>
      </c>
      <c r="H1297" s="64">
        <v>102</v>
      </c>
      <c r="I1297" s="64">
        <v>12</v>
      </c>
      <c r="J1297" s="64">
        <v>0</v>
      </c>
      <c r="K1297" s="64" t="s">
        <v>395</v>
      </c>
      <c r="L1297" s="64">
        <v>-6</v>
      </c>
      <c r="M1297" s="64">
        <v>1</v>
      </c>
      <c r="N1297" s="62">
        <f t="shared" si="20"/>
        <v>0</v>
      </c>
    </row>
    <row r="1298" spans="1:14" ht="12.75">
      <c r="A1298" s="63">
        <v>1296</v>
      </c>
      <c r="B1298" s="65" t="s">
        <v>1800</v>
      </c>
      <c r="C1298" s="65" t="s">
        <v>468</v>
      </c>
      <c r="D1298" s="64">
        <v>45</v>
      </c>
      <c r="E1298" s="64">
        <v>27</v>
      </c>
      <c r="F1298" s="64">
        <v>0</v>
      </c>
      <c r="G1298" s="64" t="s">
        <v>389</v>
      </c>
      <c r="H1298" s="64">
        <v>9</v>
      </c>
      <c r="I1298" s="64">
        <v>17</v>
      </c>
      <c r="J1298" s="64">
        <v>0</v>
      </c>
      <c r="K1298" s="64" t="s">
        <v>347</v>
      </c>
      <c r="L1298" s="64">
        <v>1</v>
      </c>
      <c r="M1298" s="64">
        <v>1</v>
      </c>
      <c r="N1298" s="62">
        <f t="shared" si="20"/>
        <v>0</v>
      </c>
    </row>
    <row r="1299" spans="1:14" ht="12.75">
      <c r="A1299" s="63">
        <v>1297</v>
      </c>
      <c r="B1299" s="64" t="s">
        <v>1801</v>
      </c>
      <c r="C1299" s="64" t="s">
        <v>653</v>
      </c>
      <c r="D1299" s="64">
        <v>52</v>
      </c>
      <c r="E1299" s="64">
        <v>22</v>
      </c>
      <c r="F1299" s="64">
        <v>0</v>
      </c>
      <c r="G1299" s="64" t="s">
        <v>389</v>
      </c>
      <c r="H1299" s="64">
        <v>0</v>
      </c>
      <c r="I1299" s="64">
        <v>29</v>
      </c>
      <c r="J1299" s="64">
        <v>0</v>
      </c>
      <c r="K1299" s="64" t="s">
        <v>347</v>
      </c>
      <c r="L1299" s="64">
        <v>0</v>
      </c>
      <c r="M1299" s="64">
        <v>1</v>
      </c>
      <c r="N1299" s="62">
        <f t="shared" si="20"/>
        <v>0</v>
      </c>
    </row>
    <row r="1300" spans="1:14" ht="12.75">
      <c r="A1300" s="63">
        <v>1298</v>
      </c>
      <c r="B1300" s="64" t="s">
        <v>1802</v>
      </c>
      <c r="C1300" s="64" t="s">
        <v>685</v>
      </c>
      <c r="D1300" s="64">
        <v>46</v>
      </c>
      <c r="E1300" s="64">
        <v>26</v>
      </c>
      <c r="F1300" s="64">
        <v>0</v>
      </c>
      <c r="G1300" s="64" t="s">
        <v>389</v>
      </c>
      <c r="H1300" s="64">
        <v>105</v>
      </c>
      <c r="I1300" s="64">
        <v>53</v>
      </c>
      <c r="J1300" s="64">
        <v>0</v>
      </c>
      <c r="K1300" s="64" t="s">
        <v>395</v>
      </c>
      <c r="L1300" s="64">
        <v>-7</v>
      </c>
      <c r="M1300" s="64">
        <v>1</v>
      </c>
      <c r="N1300" s="62">
        <f t="shared" si="20"/>
        <v>0</v>
      </c>
    </row>
    <row r="1301" spans="1:14" ht="12.75">
      <c r="A1301" s="63">
        <v>1299</v>
      </c>
      <c r="B1301" s="65" t="s">
        <v>1803</v>
      </c>
      <c r="C1301" s="65" t="s">
        <v>703</v>
      </c>
      <c r="D1301" s="64">
        <v>38</v>
      </c>
      <c r="E1301" s="64">
        <v>26</v>
      </c>
      <c r="F1301" s="64">
        <v>0</v>
      </c>
      <c r="G1301" s="64" t="s">
        <v>389</v>
      </c>
      <c r="H1301" s="64">
        <v>113</v>
      </c>
      <c r="I1301" s="64">
        <v>1</v>
      </c>
      <c r="J1301" s="64">
        <v>0</v>
      </c>
      <c r="K1301" s="64" t="s">
        <v>395</v>
      </c>
      <c r="L1301" s="64">
        <v>-7</v>
      </c>
      <c r="M1301" s="64">
        <v>1</v>
      </c>
      <c r="N1301" s="62">
        <f t="shared" si="20"/>
        <v>0</v>
      </c>
    </row>
    <row r="1302" spans="1:14" ht="12.75">
      <c r="A1302" s="63">
        <v>1300</v>
      </c>
      <c r="B1302" s="65" t="s">
        <v>1804</v>
      </c>
      <c r="C1302" s="65" t="s">
        <v>560</v>
      </c>
      <c r="D1302" s="64">
        <v>45</v>
      </c>
      <c r="E1302" s="64">
        <v>39</v>
      </c>
      <c r="F1302" s="64">
        <v>0</v>
      </c>
      <c r="G1302" s="64" t="s">
        <v>389</v>
      </c>
      <c r="H1302" s="64">
        <v>68</v>
      </c>
      <c r="I1302" s="64">
        <v>42</v>
      </c>
      <c r="J1302" s="64">
        <v>0</v>
      </c>
      <c r="K1302" s="64" t="s">
        <v>395</v>
      </c>
      <c r="L1302" s="64">
        <v>-5</v>
      </c>
      <c r="M1302" s="64">
        <v>1</v>
      </c>
      <c r="N1302" s="62">
        <f t="shared" si="20"/>
        <v>0</v>
      </c>
    </row>
    <row r="1303" spans="1:14" ht="12.75">
      <c r="A1303" s="63">
        <v>1301</v>
      </c>
      <c r="B1303" s="64" t="s">
        <v>1805</v>
      </c>
      <c r="C1303" s="64" t="s">
        <v>555</v>
      </c>
      <c r="D1303" s="64">
        <v>39</v>
      </c>
      <c r="E1303" s="64">
        <v>22</v>
      </c>
      <c r="F1303" s="64">
        <v>0</v>
      </c>
      <c r="G1303" s="64" t="s">
        <v>389</v>
      </c>
      <c r="H1303" s="64">
        <v>75</v>
      </c>
      <c r="I1303" s="64">
        <v>4</v>
      </c>
      <c r="J1303" s="64">
        <v>0</v>
      </c>
      <c r="K1303" s="64" t="s">
        <v>395</v>
      </c>
      <c r="L1303" s="64">
        <v>-5</v>
      </c>
      <c r="M1303" s="64">
        <v>1</v>
      </c>
      <c r="N1303" s="62">
        <f t="shared" si="20"/>
        <v>0</v>
      </c>
    </row>
    <row r="1304" spans="1:14" ht="12.75">
      <c r="A1304" s="63">
        <v>1302</v>
      </c>
      <c r="B1304" s="64" t="s">
        <v>1806</v>
      </c>
      <c r="C1304" s="64" t="s">
        <v>523</v>
      </c>
      <c r="D1304" s="64">
        <v>42</v>
      </c>
      <c r="E1304" s="64">
        <v>57</v>
      </c>
      <c r="F1304" s="64">
        <v>0</v>
      </c>
      <c r="G1304" s="64" t="s">
        <v>389</v>
      </c>
      <c r="H1304" s="64">
        <v>87</v>
      </c>
      <c r="I1304" s="64">
        <v>54</v>
      </c>
      <c r="J1304" s="64">
        <v>0</v>
      </c>
      <c r="K1304" s="64" t="s">
        <v>395</v>
      </c>
      <c r="L1304" s="64">
        <v>-6</v>
      </c>
      <c r="M1304" s="64">
        <v>1</v>
      </c>
      <c r="N1304" s="62">
        <f t="shared" si="20"/>
        <v>0</v>
      </c>
    </row>
    <row r="1305" spans="1:14" ht="12.75">
      <c r="A1305" s="63">
        <v>1303</v>
      </c>
      <c r="B1305" s="65" t="s">
        <v>1807</v>
      </c>
      <c r="C1305" s="65" t="s">
        <v>464</v>
      </c>
      <c r="D1305" s="64">
        <v>44</v>
      </c>
      <c r="E1305" s="64">
        <v>56</v>
      </c>
      <c r="F1305" s="64">
        <v>0</v>
      </c>
      <c r="G1305" s="64" t="s">
        <v>389</v>
      </c>
      <c r="H1305" s="64">
        <v>93</v>
      </c>
      <c r="I1305" s="64">
        <v>4</v>
      </c>
      <c r="J1305" s="64">
        <v>0</v>
      </c>
      <c r="K1305" s="64" t="s">
        <v>395</v>
      </c>
      <c r="L1305" s="64">
        <v>-6</v>
      </c>
      <c r="M1305" s="64">
        <v>1</v>
      </c>
      <c r="N1305" s="62">
        <f t="shared" si="20"/>
        <v>0</v>
      </c>
    </row>
    <row r="1306" spans="1:14" ht="12.75">
      <c r="A1306" s="63">
        <v>1304</v>
      </c>
      <c r="B1306" s="64" t="s">
        <v>1808</v>
      </c>
      <c r="C1306" s="64" t="s">
        <v>523</v>
      </c>
      <c r="D1306" s="64">
        <v>45</v>
      </c>
      <c r="E1306" s="64">
        <v>55</v>
      </c>
      <c r="F1306" s="64">
        <v>0</v>
      </c>
      <c r="G1306" s="64" t="s">
        <v>389</v>
      </c>
      <c r="H1306" s="64">
        <v>89</v>
      </c>
      <c r="I1306" s="64">
        <v>44</v>
      </c>
      <c r="J1306" s="64">
        <v>0</v>
      </c>
      <c r="K1306" s="64" t="s">
        <v>395</v>
      </c>
      <c r="L1306" s="64">
        <v>-6</v>
      </c>
      <c r="M1306" s="64">
        <v>1</v>
      </c>
      <c r="N1306" s="62">
        <f t="shared" si="20"/>
        <v>0</v>
      </c>
    </row>
    <row r="1307" spans="1:14" ht="12.75">
      <c r="A1307" s="63">
        <v>1305</v>
      </c>
      <c r="B1307" s="64" t="s">
        <v>1809</v>
      </c>
      <c r="C1307" s="64" t="s">
        <v>699</v>
      </c>
      <c r="D1307" s="64">
        <v>48</v>
      </c>
      <c r="E1307" s="64">
        <v>25</v>
      </c>
      <c r="F1307" s="64">
        <v>0</v>
      </c>
      <c r="G1307" s="64" t="s">
        <v>389</v>
      </c>
      <c r="H1307" s="64">
        <v>101</v>
      </c>
      <c r="I1307" s="64">
        <v>21</v>
      </c>
      <c r="J1307" s="64">
        <v>0</v>
      </c>
      <c r="K1307" s="64" t="s">
        <v>395</v>
      </c>
      <c r="L1307" s="64">
        <v>-6</v>
      </c>
      <c r="M1307" s="64">
        <v>1</v>
      </c>
      <c r="N1307" s="62">
        <f t="shared" si="20"/>
        <v>0</v>
      </c>
    </row>
    <row r="1308" spans="1:14" ht="12.75">
      <c r="A1308" s="63">
        <v>1306</v>
      </c>
      <c r="B1308" s="64" t="s">
        <v>1810</v>
      </c>
      <c r="C1308" s="64" t="s">
        <v>484</v>
      </c>
      <c r="D1308" s="64">
        <v>4</v>
      </c>
      <c r="E1308" s="64">
        <v>27</v>
      </c>
      <c r="F1308" s="64">
        <v>0</v>
      </c>
      <c r="G1308" s="64" t="s">
        <v>389</v>
      </c>
      <c r="H1308" s="64">
        <v>114</v>
      </c>
      <c r="I1308" s="64">
        <v>0</v>
      </c>
      <c r="J1308" s="64">
        <v>0</v>
      </c>
      <c r="K1308" s="64" t="s">
        <v>347</v>
      </c>
      <c r="L1308" s="64">
        <v>8</v>
      </c>
      <c r="M1308" s="64">
        <v>1</v>
      </c>
      <c r="N1308" s="62">
        <f t="shared" si="20"/>
        <v>0</v>
      </c>
    </row>
    <row r="1309" spans="1:14" ht="12.75">
      <c r="A1309" s="63">
        <v>1307</v>
      </c>
      <c r="B1309" s="64" t="s">
        <v>1811</v>
      </c>
      <c r="C1309" s="64" t="s">
        <v>441</v>
      </c>
      <c r="D1309" s="64">
        <v>40</v>
      </c>
      <c r="E1309" s="64">
        <v>42</v>
      </c>
      <c r="F1309" s="64">
        <v>0</v>
      </c>
      <c r="G1309" s="64" t="s">
        <v>389</v>
      </c>
      <c r="H1309" s="64">
        <v>141</v>
      </c>
      <c r="I1309" s="64">
        <v>22</v>
      </c>
      <c r="J1309" s="64">
        <v>0</v>
      </c>
      <c r="K1309" s="64" t="s">
        <v>347</v>
      </c>
      <c r="L1309" s="64">
        <v>9</v>
      </c>
      <c r="M1309" s="64">
        <v>1</v>
      </c>
      <c r="N1309" s="62">
        <f t="shared" si="20"/>
        <v>0</v>
      </c>
    </row>
    <row r="1310" spans="1:14" ht="12.75">
      <c r="A1310" s="63">
        <v>1308</v>
      </c>
      <c r="B1310" s="64" t="s">
        <v>1812</v>
      </c>
      <c r="C1310" s="64" t="s">
        <v>403</v>
      </c>
      <c r="D1310" s="64">
        <v>26</v>
      </c>
      <c r="E1310" s="64">
        <v>11</v>
      </c>
      <c r="F1310" s="64">
        <v>0</v>
      </c>
      <c r="G1310" s="64" t="s">
        <v>389</v>
      </c>
      <c r="H1310" s="64">
        <v>98</v>
      </c>
      <c r="I1310" s="64">
        <v>14</v>
      </c>
      <c r="J1310" s="64">
        <v>0</v>
      </c>
      <c r="K1310" s="64" t="s">
        <v>395</v>
      </c>
      <c r="L1310" s="64">
        <v>-6</v>
      </c>
      <c r="M1310" s="64">
        <v>1</v>
      </c>
      <c r="N1310" s="62">
        <f t="shared" si="20"/>
        <v>0</v>
      </c>
    </row>
    <row r="1311" spans="1:14" ht="12.75">
      <c r="A1311" s="63">
        <v>1309</v>
      </c>
      <c r="B1311" s="65" t="s">
        <v>1813</v>
      </c>
      <c r="C1311" s="65" t="s">
        <v>685</v>
      </c>
      <c r="D1311" s="64">
        <v>46</v>
      </c>
      <c r="E1311" s="64">
        <v>55</v>
      </c>
      <c r="F1311" s="64">
        <v>0</v>
      </c>
      <c r="G1311" s="64" t="s">
        <v>389</v>
      </c>
      <c r="H1311" s="64">
        <v>114</v>
      </c>
      <c r="I1311" s="64">
        <v>5</v>
      </c>
      <c r="J1311" s="64">
        <v>0</v>
      </c>
      <c r="K1311" s="64" t="s">
        <v>395</v>
      </c>
      <c r="L1311" s="64">
        <v>-7</v>
      </c>
      <c r="M1311" s="64">
        <v>1</v>
      </c>
      <c r="N1311" s="62">
        <f t="shared" si="20"/>
        <v>0</v>
      </c>
    </row>
    <row r="1312" spans="1:14" ht="12.75">
      <c r="A1312" s="63">
        <v>1310</v>
      </c>
      <c r="B1312" s="64" t="s">
        <v>1814</v>
      </c>
      <c r="C1312" s="64" t="s">
        <v>397</v>
      </c>
      <c r="D1312" s="64">
        <v>43</v>
      </c>
      <c r="E1312" s="64">
        <v>47</v>
      </c>
      <c r="F1312" s="64">
        <v>0</v>
      </c>
      <c r="G1312" s="64" t="s">
        <v>389</v>
      </c>
      <c r="H1312" s="64">
        <v>98</v>
      </c>
      <c r="I1312" s="64">
        <v>2</v>
      </c>
      <c r="J1312" s="64">
        <v>0</v>
      </c>
      <c r="K1312" s="64" t="s">
        <v>395</v>
      </c>
      <c r="L1312" s="64">
        <v>-6</v>
      </c>
      <c r="M1312" s="64">
        <v>1</v>
      </c>
      <c r="N1312" s="62">
        <f t="shared" si="20"/>
        <v>0</v>
      </c>
    </row>
    <row r="1313" spans="1:14" ht="12.75">
      <c r="A1313" s="63">
        <v>1311</v>
      </c>
      <c r="B1313" s="65" t="s">
        <v>1815</v>
      </c>
      <c r="C1313" s="65" t="s">
        <v>703</v>
      </c>
      <c r="D1313" s="64">
        <v>38</v>
      </c>
      <c r="E1313" s="64">
        <v>46</v>
      </c>
      <c r="F1313" s="64">
        <v>0</v>
      </c>
      <c r="G1313" s="64" t="s">
        <v>389</v>
      </c>
      <c r="H1313" s="64">
        <v>109</v>
      </c>
      <c r="I1313" s="64">
        <v>45</v>
      </c>
      <c r="J1313" s="64">
        <v>0</v>
      </c>
      <c r="K1313" s="64" t="s">
        <v>395</v>
      </c>
      <c r="L1313" s="64">
        <v>-7</v>
      </c>
      <c r="M1313" s="64">
        <v>1</v>
      </c>
      <c r="N1313" s="62">
        <f t="shared" si="20"/>
        <v>0</v>
      </c>
    </row>
    <row r="1314" spans="1:14" ht="12.75">
      <c r="A1314" s="63">
        <v>1312</v>
      </c>
      <c r="B1314" s="64" t="s">
        <v>1816</v>
      </c>
      <c r="C1314" s="64" t="s">
        <v>834</v>
      </c>
      <c r="D1314" s="64">
        <v>39</v>
      </c>
      <c r="E1314" s="64">
        <v>28</v>
      </c>
      <c r="F1314" s="64">
        <v>0</v>
      </c>
      <c r="G1314" s="64" t="s">
        <v>389</v>
      </c>
      <c r="H1314" s="64">
        <v>92</v>
      </c>
      <c r="I1314" s="64">
        <v>26</v>
      </c>
      <c r="J1314" s="64">
        <v>0</v>
      </c>
      <c r="K1314" s="64" t="s">
        <v>395</v>
      </c>
      <c r="L1314" s="64">
        <v>-6</v>
      </c>
      <c r="M1314" s="64">
        <v>1</v>
      </c>
      <c r="N1314" s="62">
        <f t="shared" si="20"/>
        <v>0</v>
      </c>
    </row>
    <row r="1315" spans="1:14" ht="12.75">
      <c r="A1315" s="63">
        <v>1313</v>
      </c>
      <c r="B1315" s="64" t="s">
        <v>1817</v>
      </c>
      <c r="C1315" s="64" t="s">
        <v>513</v>
      </c>
      <c r="D1315" s="64">
        <v>30</v>
      </c>
      <c r="E1315" s="64">
        <v>41</v>
      </c>
      <c r="F1315" s="64">
        <v>0</v>
      </c>
      <c r="G1315" s="64" t="s">
        <v>389</v>
      </c>
      <c r="H1315" s="64">
        <v>88</v>
      </c>
      <c r="I1315" s="64">
        <v>14</v>
      </c>
      <c r="J1315" s="64">
        <v>0</v>
      </c>
      <c r="K1315" s="64" t="s">
        <v>395</v>
      </c>
      <c r="L1315" s="64">
        <v>-6</v>
      </c>
      <c r="M1315" s="64">
        <v>1</v>
      </c>
      <c r="N1315" s="62">
        <f t="shared" si="20"/>
        <v>0</v>
      </c>
    </row>
    <row r="1316" spans="1:14" ht="12.75">
      <c r="A1316" s="63">
        <v>1314</v>
      </c>
      <c r="B1316" s="64" t="s">
        <v>1818</v>
      </c>
      <c r="C1316" s="64" t="s">
        <v>647</v>
      </c>
      <c r="D1316" s="64">
        <v>11</v>
      </c>
      <c r="E1316" s="64">
        <v>21</v>
      </c>
      <c r="F1316" s="64">
        <v>0</v>
      </c>
      <c r="G1316" s="64" t="s">
        <v>423</v>
      </c>
      <c r="H1316" s="64">
        <v>40</v>
      </c>
      <c r="I1316" s="64">
        <v>21</v>
      </c>
      <c r="J1316" s="64">
        <v>0</v>
      </c>
      <c r="K1316" s="64" t="s">
        <v>347</v>
      </c>
      <c r="L1316" s="64">
        <v>2</v>
      </c>
      <c r="M1316" s="64">
        <v>1</v>
      </c>
      <c r="N1316" s="62">
        <f t="shared" si="20"/>
        <v>0</v>
      </c>
    </row>
    <row r="1317" spans="1:14" ht="12.75">
      <c r="A1317" s="63">
        <v>1315</v>
      </c>
      <c r="B1317" s="64" t="s">
        <v>1819</v>
      </c>
      <c r="C1317" s="64" t="s">
        <v>451</v>
      </c>
      <c r="D1317" s="64">
        <v>37</v>
      </c>
      <c r="E1317" s="64">
        <v>38</v>
      </c>
      <c r="F1317" s="64">
        <v>0</v>
      </c>
      <c r="G1317" s="64" t="s">
        <v>389</v>
      </c>
      <c r="H1317" s="64">
        <v>120</v>
      </c>
      <c r="I1317" s="64">
        <v>57</v>
      </c>
      <c r="J1317" s="64">
        <v>0</v>
      </c>
      <c r="K1317" s="64" t="s">
        <v>395</v>
      </c>
      <c r="L1317" s="64">
        <v>-8</v>
      </c>
      <c r="M1317" s="64">
        <v>1</v>
      </c>
      <c r="N1317" s="62">
        <f t="shared" si="20"/>
        <v>0</v>
      </c>
    </row>
    <row r="1318" spans="1:14" ht="12.75">
      <c r="A1318" s="63">
        <v>1316</v>
      </c>
      <c r="B1318" s="65" t="s">
        <v>1820</v>
      </c>
      <c r="C1318" s="65" t="s">
        <v>1277</v>
      </c>
      <c r="D1318" s="64">
        <v>2</v>
      </c>
      <c r="E1318" s="64">
        <v>1</v>
      </c>
      <c r="F1318" s="64">
        <v>0</v>
      </c>
      <c r="G1318" s="64" t="s">
        <v>389</v>
      </c>
      <c r="H1318" s="64">
        <v>45</v>
      </c>
      <c r="I1318" s="64">
        <v>19</v>
      </c>
      <c r="J1318" s="64">
        <v>0</v>
      </c>
      <c r="K1318" s="64" t="s">
        <v>347</v>
      </c>
      <c r="L1318" s="64">
        <v>3</v>
      </c>
      <c r="M1318" s="64">
        <v>1</v>
      </c>
      <c r="N1318" s="62">
        <f t="shared" si="20"/>
        <v>0</v>
      </c>
    </row>
    <row r="1319" spans="1:14" ht="12.75">
      <c r="A1319" s="63">
        <v>1317</v>
      </c>
      <c r="B1319" s="64" t="s">
        <v>1821</v>
      </c>
      <c r="C1319" s="64" t="s">
        <v>1102</v>
      </c>
      <c r="D1319" s="64">
        <v>27</v>
      </c>
      <c r="E1319" s="64">
        <v>20</v>
      </c>
      <c r="F1319" s="64">
        <v>0</v>
      </c>
      <c r="G1319" s="64" t="s">
        <v>389</v>
      </c>
      <c r="H1319" s="64">
        <v>68</v>
      </c>
      <c r="I1319" s="64">
        <v>9</v>
      </c>
      <c r="J1319" s="64">
        <v>0</v>
      </c>
      <c r="K1319" s="64" t="s">
        <v>347</v>
      </c>
      <c r="L1319" s="64">
        <v>5</v>
      </c>
      <c r="M1319" s="64">
        <v>1</v>
      </c>
      <c r="N1319" s="62">
        <f t="shared" si="20"/>
        <v>0</v>
      </c>
    </row>
    <row r="1320" spans="1:14" ht="12.75">
      <c r="A1320" s="63">
        <v>1318</v>
      </c>
      <c r="B1320" s="64" t="s">
        <v>1822</v>
      </c>
      <c r="C1320" s="64" t="s">
        <v>451</v>
      </c>
      <c r="D1320" s="64">
        <v>35</v>
      </c>
      <c r="E1320" s="64">
        <v>4</v>
      </c>
      <c r="F1320" s="64">
        <v>0</v>
      </c>
      <c r="G1320" s="64" t="s">
        <v>389</v>
      </c>
      <c r="H1320" s="64">
        <v>118</v>
      </c>
      <c r="I1320" s="64">
        <v>9</v>
      </c>
      <c r="J1320" s="64">
        <v>0</v>
      </c>
      <c r="K1320" s="64" t="s">
        <v>395</v>
      </c>
      <c r="L1320" s="64">
        <v>-8</v>
      </c>
      <c r="M1320" s="64">
        <v>1</v>
      </c>
      <c r="N1320" s="62">
        <f t="shared" si="20"/>
        <v>0</v>
      </c>
    </row>
    <row r="1321" spans="1:14" ht="12.75">
      <c r="A1321" s="63">
        <v>1319</v>
      </c>
      <c r="B1321" s="64" t="s">
        <v>1823</v>
      </c>
      <c r="C1321" s="64" t="s">
        <v>449</v>
      </c>
      <c r="D1321" s="64">
        <v>7</v>
      </c>
      <c r="E1321" s="64">
        <v>28</v>
      </c>
      <c r="F1321" s="64">
        <v>0</v>
      </c>
      <c r="G1321" s="64" t="s">
        <v>423</v>
      </c>
      <c r="H1321" s="64">
        <v>112</v>
      </c>
      <c r="I1321" s="64">
        <v>26</v>
      </c>
      <c r="J1321" s="64">
        <v>0</v>
      </c>
      <c r="K1321" s="64" t="s">
        <v>347</v>
      </c>
      <c r="L1321" s="64">
        <v>7</v>
      </c>
      <c r="M1321" s="64">
        <v>10</v>
      </c>
      <c r="N1321" s="62" t="str">
        <f t="shared" si="20"/>
        <v>MOJOKERTO</v>
      </c>
    </row>
    <row r="1322" spans="1:14" ht="12.75">
      <c r="A1322" s="63">
        <v>1320</v>
      </c>
      <c r="B1322" s="64" t="s">
        <v>1824</v>
      </c>
      <c r="C1322" s="64" t="s">
        <v>658</v>
      </c>
      <c r="D1322" s="64">
        <v>41</v>
      </c>
      <c r="E1322" s="64">
        <v>27</v>
      </c>
      <c r="F1322" s="64">
        <v>0</v>
      </c>
      <c r="G1322" s="64" t="s">
        <v>389</v>
      </c>
      <c r="H1322" s="64">
        <v>90</v>
      </c>
      <c r="I1322" s="64">
        <v>30</v>
      </c>
      <c r="J1322" s="64">
        <v>0</v>
      </c>
      <c r="K1322" s="64" t="s">
        <v>395</v>
      </c>
      <c r="L1322" s="64">
        <v>-6</v>
      </c>
      <c r="M1322" s="64">
        <v>1</v>
      </c>
      <c r="N1322" s="62">
        <f t="shared" si="20"/>
        <v>0</v>
      </c>
    </row>
    <row r="1323" spans="1:14" ht="12.75">
      <c r="A1323" s="63">
        <v>1321</v>
      </c>
      <c r="B1323" s="65" t="s">
        <v>1825</v>
      </c>
      <c r="C1323" s="65" t="s">
        <v>1505</v>
      </c>
      <c r="D1323" s="64">
        <v>4</v>
      </c>
      <c r="E1323" s="64">
        <v>2</v>
      </c>
      <c r="F1323" s="64">
        <v>0</v>
      </c>
      <c r="G1323" s="64" t="s">
        <v>423</v>
      </c>
      <c r="H1323" s="64">
        <v>39</v>
      </c>
      <c r="I1323" s="64">
        <v>36</v>
      </c>
      <c r="J1323" s="64">
        <v>0</v>
      </c>
      <c r="K1323" s="64" t="s">
        <v>347</v>
      </c>
      <c r="L1323" s="64">
        <v>3</v>
      </c>
      <c r="M1323" s="64">
        <v>1</v>
      </c>
      <c r="N1323" s="62">
        <f t="shared" si="20"/>
        <v>0</v>
      </c>
    </row>
    <row r="1324" spans="1:14" ht="12.75">
      <c r="A1324" s="63">
        <v>1322</v>
      </c>
      <c r="B1324" s="65" t="s">
        <v>1826</v>
      </c>
      <c r="C1324" s="65" t="s">
        <v>1014</v>
      </c>
      <c r="D1324" s="64">
        <v>35</v>
      </c>
      <c r="E1324" s="64">
        <v>45</v>
      </c>
      <c r="F1324" s="64">
        <v>0</v>
      </c>
      <c r="G1324" s="64" t="s">
        <v>389</v>
      </c>
      <c r="H1324" s="64">
        <v>10</v>
      </c>
      <c r="I1324" s="64">
        <v>45</v>
      </c>
      <c r="J1324" s="64">
        <v>0</v>
      </c>
      <c r="K1324" s="64" t="s">
        <v>347</v>
      </c>
      <c r="L1324" s="64">
        <v>1</v>
      </c>
      <c r="M1324" s="64">
        <v>1</v>
      </c>
      <c r="N1324" s="62">
        <f t="shared" si="20"/>
        <v>0</v>
      </c>
    </row>
    <row r="1325" spans="1:14" ht="12.75">
      <c r="A1325" s="63">
        <v>1323</v>
      </c>
      <c r="B1325" s="64" t="s">
        <v>1827</v>
      </c>
      <c r="C1325" s="64" t="s">
        <v>394</v>
      </c>
      <c r="D1325" s="64">
        <v>46</v>
      </c>
      <c r="E1325" s="64">
        <v>7</v>
      </c>
      <c r="F1325" s="64">
        <v>0</v>
      </c>
      <c r="G1325" s="64" t="s">
        <v>389</v>
      </c>
      <c r="H1325" s="64">
        <v>64</v>
      </c>
      <c r="I1325" s="64">
        <v>41</v>
      </c>
      <c r="J1325" s="64">
        <v>0</v>
      </c>
      <c r="K1325" s="64" t="s">
        <v>395</v>
      </c>
      <c r="L1325" s="64">
        <v>-4</v>
      </c>
      <c r="M1325" s="64">
        <v>1</v>
      </c>
      <c r="N1325" s="62">
        <f t="shared" si="20"/>
        <v>0</v>
      </c>
    </row>
    <row r="1326" spans="1:14" ht="12.75">
      <c r="A1326" s="63">
        <v>1324</v>
      </c>
      <c r="B1326" s="64" t="s">
        <v>1828</v>
      </c>
      <c r="C1326" s="64" t="s">
        <v>1625</v>
      </c>
      <c r="D1326" s="64">
        <v>6</v>
      </c>
      <c r="E1326" s="64">
        <v>17</v>
      </c>
      <c r="F1326" s="64">
        <v>0</v>
      </c>
      <c r="G1326" s="64" t="s">
        <v>389</v>
      </c>
      <c r="H1326" s="64">
        <v>10</v>
      </c>
      <c r="I1326" s="64">
        <v>46</v>
      </c>
      <c r="J1326" s="64">
        <v>0</v>
      </c>
      <c r="K1326" s="64" t="s">
        <v>395</v>
      </c>
      <c r="L1326" s="64">
        <v>0</v>
      </c>
      <c r="M1326" s="64">
        <v>1</v>
      </c>
      <c r="N1326" s="62">
        <f t="shared" si="20"/>
        <v>0</v>
      </c>
    </row>
    <row r="1327" spans="1:14" ht="12.75">
      <c r="A1327" s="63">
        <v>1325</v>
      </c>
      <c r="B1327" s="65" t="s">
        <v>1829</v>
      </c>
      <c r="C1327" s="65" t="s">
        <v>394</v>
      </c>
      <c r="D1327" s="64">
        <v>48</v>
      </c>
      <c r="E1327" s="64">
        <v>36</v>
      </c>
      <c r="F1327" s="64">
        <v>0</v>
      </c>
      <c r="G1327" s="64" t="s">
        <v>389</v>
      </c>
      <c r="H1327" s="64">
        <v>68</v>
      </c>
      <c r="I1327" s="64">
        <v>12</v>
      </c>
      <c r="J1327" s="64">
        <v>0</v>
      </c>
      <c r="K1327" s="64" t="s">
        <v>395</v>
      </c>
      <c r="L1327" s="64">
        <v>-5</v>
      </c>
      <c r="M1327" s="64">
        <v>1</v>
      </c>
      <c r="N1327" s="62">
        <f t="shared" si="20"/>
        <v>0</v>
      </c>
    </row>
    <row r="1328" spans="1:14" ht="12.75">
      <c r="A1328" s="63">
        <v>1326</v>
      </c>
      <c r="B1328" s="65" t="s">
        <v>1830</v>
      </c>
      <c r="C1328" s="65" t="s">
        <v>451</v>
      </c>
      <c r="D1328" s="64">
        <v>41</v>
      </c>
      <c r="E1328" s="64">
        <v>47</v>
      </c>
      <c r="F1328" s="64">
        <v>0</v>
      </c>
      <c r="G1328" s="64" t="s">
        <v>389</v>
      </c>
      <c r="H1328" s="64">
        <v>122</v>
      </c>
      <c r="I1328" s="64">
        <v>28</v>
      </c>
      <c r="J1328" s="64">
        <v>0</v>
      </c>
      <c r="K1328" s="64" t="s">
        <v>395</v>
      </c>
      <c r="L1328" s="64">
        <v>-8</v>
      </c>
      <c r="M1328" s="64">
        <v>1</v>
      </c>
      <c r="N1328" s="62">
        <f t="shared" si="20"/>
        <v>0</v>
      </c>
    </row>
    <row r="1329" spans="1:14" ht="12.75">
      <c r="A1329" s="63">
        <v>1327</v>
      </c>
      <c r="B1329" s="64" t="s">
        <v>1831</v>
      </c>
      <c r="C1329" s="64" t="s">
        <v>1497</v>
      </c>
      <c r="D1329" s="64">
        <v>18</v>
      </c>
      <c r="E1329" s="64">
        <v>30</v>
      </c>
      <c r="F1329" s="64">
        <v>0</v>
      </c>
      <c r="G1329" s="64" t="s">
        <v>389</v>
      </c>
      <c r="H1329" s="64">
        <v>77</v>
      </c>
      <c r="I1329" s="64">
        <v>55</v>
      </c>
      <c r="J1329" s="64">
        <v>0</v>
      </c>
      <c r="K1329" s="64" t="s">
        <v>395</v>
      </c>
      <c r="L1329" s="64">
        <v>-5</v>
      </c>
      <c r="M1329" s="64">
        <v>1</v>
      </c>
      <c r="N1329" s="62">
        <f t="shared" si="20"/>
        <v>0</v>
      </c>
    </row>
    <row r="1330" spans="1:14" ht="12.75">
      <c r="A1330" s="63">
        <v>1328</v>
      </c>
      <c r="B1330" s="64" t="s">
        <v>1832</v>
      </c>
      <c r="C1330" s="64" t="s">
        <v>488</v>
      </c>
      <c r="D1330" s="64">
        <v>16</v>
      </c>
      <c r="E1330" s="64">
        <v>42</v>
      </c>
      <c r="F1330" s="64">
        <v>0</v>
      </c>
      <c r="G1330" s="64" t="s">
        <v>423</v>
      </c>
      <c r="H1330" s="64">
        <v>43</v>
      </c>
      <c r="I1330" s="64">
        <v>49</v>
      </c>
      <c r="J1330" s="64">
        <v>0</v>
      </c>
      <c r="K1330" s="64" t="s">
        <v>395</v>
      </c>
      <c r="L1330" s="64">
        <v>-3</v>
      </c>
      <c r="M1330" s="64">
        <v>1</v>
      </c>
      <c r="N1330" s="62">
        <f t="shared" si="20"/>
        <v>0</v>
      </c>
    </row>
    <row r="1331" spans="1:14" ht="12.75">
      <c r="A1331" s="63">
        <v>1329</v>
      </c>
      <c r="B1331" s="64" t="s">
        <v>1833</v>
      </c>
      <c r="C1331" s="64" t="s">
        <v>1834</v>
      </c>
      <c r="D1331" s="64">
        <v>34</v>
      </c>
      <c r="E1331" s="64">
        <v>50</v>
      </c>
      <c r="F1331" s="64">
        <v>0</v>
      </c>
      <c r="G1331" s="64" t="s">
        <v>423</v>
      </c>
      <c r="H1331" s="64">
        <v>56</v>
      </c>
      <c r="I1331" s="64">
        <v>2</v>
      </c>
      <c r="J1331" s="64">
        <v>0</v>
      </c>
      <c r="K1331" s="64" t="s">
        <v>395</v>
      </c>
      <c r="L1331" s="64">
        <v>-3</v>
      </c>
      <c r="M1331" s="64">
        <v>1</v>
      </c>
      <c r="N1331" s="62">
        <f t="shared" si="20"/>
        <v>0</v>
      </c>
    </row>
    <row r="1332" spans="1:14" ht="12.75">
      <c r="A1332" s="63">
        <v>1330</v>
      </c>
      <c r="B1332" s="64" t="s">
        <v>1835</v>
      </c>
      <c r="C1332" s="64" t="s">
        <v>513</v>
      </c>
      <c r="D1332" s="64">
        <v>32</v>
      </c>
      <c r="E1332" s="64">
        <v>18</v>
      </c>
      <c r="F1332" s="64">
        <v>0</v>
      </c>
      <c r="G1332" s="64" t="s">
        <v>389</v>
      </c>
      <c r="H1332" s="64">
        <v>86</v>
      </c>
      <c r="I1332" s="64">
        <v>23</v>
      </c>
      <c r="J1332" s="64">
        <v>0</v>
      </c>
      <c r="K1332" s="64" t="s">
        <v>395</v>
      </c>
      <c r="L1332" s="64">
        <v>-6</v>
      </c>
      <c r="M1332" s="64">
        <v>1</v>
      </c>
      <c r="N1332" s="62">
        <f t="shared" si="20"/>
        <v>0</v>
      </c>
    </row>
    <row r="1333" spans="1:14" ht="12.75">
      <c r="A1333" s="63">
        <v>1331</v>
      </c>
      <c r="B1333" s="65" t="s">
        <v>1836</v>
      </c>
      <c r="C1333" s="65" t="s">
        <v>458</v>
      </c>
      <c r="D1333" s="64">
        <v>41</v>
      </c>
      <c r="E1333" s="64">
        <v>38</v>
      </c>
      <c r="F1333" s="64">
        <v>0</v>
      </c>
      <c r="G1333" s="64" t="s">
        <v>389</v>
      </c>
      <c r="H1333" s="64">
        <v>74</v>
      </c>
      <c r="I1333" s="64">
        <v>42</v>
      </c>
      <c r="J1333" s="64">
        <v>0</v>
      </c>
      <c r="K1333" s="64" t="s">
        <v>395</v>
      </c>
      <c r="L1333" s="64">
        <v>-5</v>
      </c>
      <c r="M1333" s="64">
        <v>1</v>
      </c>
      <c r="N1333" s="62">
        <f t="shared" si="20"/>
        <v>0</v>
      </c>
    </row>
    <row r="1334" spans="1:14" ht="12.75">
      <c r="A1334" s="63">
        <v>1332</v>
      </c>
      <c r="B1334" s="64" t="s">
        <v>1837</v>
      </c>
      <c r="C1334" s="64" t="s">
        <v>802</v>
      </c>
      <c r="D1334" s="64">
        <v>44</v>
      </c>
      <c r="E1334" s="64">
        <v>12</v>
      </c>
      <c r="F1334" s="64">
        <v>0</v>
      </c>
      <c r="G1334" s="64" t="s">
        <v>389</v>
      </c>
      <c r="H1334" s="64">
        <v>72</v>
      </c>
      <c r="I1334" s="64">
        <v>34</v>
      </c>
      <c r="J1334" s="64">
        <v>0</v>
      </c>
      <c r="K1334" s="64" t="s">
        <v>395</v>
      </c>
      <c r="L1334" s="64">
        <v>-5</v>
      </c>
      <c r="M1334" s="64">
        <v>1</v>
      </c>
      <c r="N1334" s="62">
        <f t="shared" si="20"/>
        <v>0</v>
      </c>
    </row>
    <row r="1335" spans="1:14" ht="12.75">
      <c r="A1335" s="63">
        <v>1333</v>
      </c>
      <c r="B1335" s="65" t="s">
        <v>1838</v>
      </c>
      <c r="C1335" s="65" t="s">
        <v>429</v>
      </c>
      <c r="D1335" s="64">
        <v>43</v>
      </c>
      <c r="E1335" s="64">
        <v>35</v>
      </c>
      <c r="F1335" s="64">
        <v>0</v>
      </c>
      <c r="G1335" s="64" t="s">
        <v>389</v>
      </c>
      <c r="H1335" s="64">
        <v>3</v>
      </c>
      <c r="I1335" s="64">
        <v>58</v>
      </c>
      <c r="J1335" s="64">
        <v>0</v>
      </c>
      <c r="K1335" s="64" t="s">
        <v>347</v>
      </c>
      <c r="L1335" s="64">
        <v>1</v>
      </c>
      <c r="M1335" s="64">
        <v>1</v>
      </c>
      <c r="N1335" s="62">
        <f t="shared" si="20"/>
        <v>0</v>
      </c>
    </row>
    <row r="1336" spans="1:14" ht="12.75">
      <c r="A1336" s="63">
        <v>1334</v>
      </c>
      <c r="B1336" s="64" t="s">
        <v>1839</v>
      </c>
      <c r="C1336" s="64" t="s">
        <v>394</v>
      </c>
      <c r="D1336" s="64">
        <v>45</v>
      </c>
      <c r="E1336" s="64">
        <v>28</v>
      </c>
      <c r="F1336" s="64">
        <v>0</v>
      </c>
      <c r="G1336" s="64" t="s">
        <v>389</v>
      </c>
      <c r="H1336" s="64">
        <v>73</v>
      </c>
      <c r="I1336" s="64">
        <v>45</v>
      </c>
      <c r="J1336" s="64">
        <v>0</v>
      </c>
      <c r="K1336" s="64" t="s">
        <v>395</v>
      </c>
      <c r="L1336" s="64">
        <v>-5</v>
      </c>
      <c r="M1336" s="64">
        <v>1</v>
      </c>
      <c r="N1336" s="62">
        <f t="shared" si="20"/>
        <v>0</v>
      </c>
    </row>
    <row r="1337" spans="1:14" ht="12.75">
      <c r="A1337" s="63">
        <v>1335</v>
      </c>
      <c r="B1337" s="65" t="s">
        <v>1839</v>
      </c>
      <c r="C1337" s="65" t="s">
        <v>394</v>
      </c>
      <c r="D1337" s="64">
        <v>45</v>
      </c>
      <c r="E1337" s="64">
        <v>31</v>
      </c>
      <c r="F1337" s="64">
        <v>0</v>
      </c>
      <c r="G1337" s="64" t="s">
        <v>389</v>
      </c>
      <c r="H1337" s="64">
        <v>73</v>
      </c>
      <c r="I1337" s="64">
        <v>33</v>
      </c>
      <c r="J1337" s="64">
        <v>0</v>
      </c>
      <c r="K1337" s="64" t="s">
        <v>395</v>
      </c>
      <c r="L1337" s="64">
        <v>-5</v>
      </c>
      <c r="M1337" s="64">
        <v>1</v>
      </c>
      <c r="N1337" s="62">
        <f t="shared" si="20"/>
        <v>0</v>
      </c>
    </row>
    <row r="1338" spans="1:14" ht="12.75">
      <c r="A1338" s="63">
        <v>1336</v>
      </c>
      <c r="B1338" s="64" t="s">
        <v>1840</v>
      </c>
      <c r="C1338" s="64" t="s">
        <v>455</v>
      </c>
      <c r="D1338" s="64">
        <v>38</v>
      </c>
      <c r="E1338" s="64">
        <v>30</v>
      </c>
      <c r="F1338" s="64">
        <v>0</v>
      </c>
      <c r="G1338" s="64" t="s">
        <v>389</v>
      </c>
      <c r="H1338" s="64">
        <v>107</v>
      </c>
      <c r="I1338" s="64">
        <v>54</v>
      </c>
      <c r="J1338" s="64">
        <v>0</v>
      </c>
      <c r="K1338" s="64" t="s">
        <v>395</v>
      </c>
      <c r="L1338" s="64">
        <v>-7</v>
      </c>
      <c r="M1338" s="64">
        <v>1</v>
      </c>
      <c r="N1338" s="62">
        <f t="shared" si="20"/>
        <v>0</v>
      </c>
    </row>
    <row r="1339" spans="1:14" ht="12.75">
      <c r="A1339" s="63">
        <v>1337</v>
      </c>
      <c r="B1339" s="64" t="s">
        <v>1841</v>
      </c>
      <c r="C1339" s="64" t="s">
        <v>582</v>
      </c>
      <c r="D1339" s="64">
        <v>14</v>
      </c>
      <c r="E1339" s="64">
        <v>31</v>
      </c>
      <c r="F1339" s="64">
        <v>0</v>
      </c>
      <c r="G1339" s="64" t="s">
        <v>389</v>
      </c>
      <c r="H1339" s="64">
        <v>4</v>
      </c>
      <c r="I1339" s="64">
        <v>5</v>
      </c>
      <c r="J1339" s="64">
        <v>0</v>
      </c>
      <c r="K1339" s="64" t="s">
        <v>395</v>
      </c>
      <c r="L1339" s="64">
        <v>0</v>
      </c>
      <c r="M1339" s="64">
        <v>1</v>
      </c>
      <c r="N1339" s="62">
        <f t="shared" si="20"/>
        <v>0</v>
      </c>
    </row>
    <row r="1340" spans="1:14" ht="12.75">
      <c r="A1340" s="63">
        <v>1338</v>
      </c>
      <c r="B1340" s="65" t="s">
        <v>1842</v>
      </c>
      <c r="C1340" s="65" t="s">
        <v>641</v>
      </c>
      <c r="D1340" s="64">
        <v>39</v>
      </c>
      <c r="E1340" s="64">
        <v>39</v>
      </c>
      <c r="F1340" s="64">
        <v>0</v>
      </c>
      <c r="G1340" s="64" t="s">
        <v>389</v>
      </c>
      <c r="H1340" s="64">
        <v>79</v>
      </c>
      <c r="I1340" s="64">
        <v>55</v>
      </c>
      <c r="J1340" s="64">
        <v>0</v>
      </c>
      <c r="K1340" s="64" t="s">
        <v>395</v>
      </c>
      <c r="L1340" s="64">
        <v>-5</v>
      </c>
      <c r="M1340" s="64">
        <v>1</v>
      </c>
      <c r="N1340" s="62">
        <f t="shared" si="20"/>
        <v>0</v>
      </c>
    </row>
    <row r="1341" spans="1:14" ht="12.75">
      <c r="A1341" s="63">
        <v>1339</v>
      </c>
      <c r="B1341" s="64" t="s">
        <v>1843</v>
      </c>
      <c r="C1341" s="64" t="s">
        <v>472</v>
      </c>
      <c r="D1341" s="64">
        <v>37</v>
      </c>
      <c r="E1341" s="64">
        <v>11</v>
      </c>
      <c r="F1341" s="64">
        <v>0</v>
      </c>
      <c r="G1341" s="64" t="s">
        <v>389</v>
      </c>
      <c r="H1341" s="64">
        <v>5</v>
      </c>
      <c r="I1341" s="64">
        <v>37</v>
      </c>
      <c r="J1341" s="64">
        <v>0</v>
      </c>
      <c r="K1341" s="64" t="s">
        <v>395</v>
      </c>
      <c r="L1341" s="64">
        <v>1</v>
      </c>
      <c r="M1341" s="64">
        <v>1</v>
      </c>
      <c r="N1341" s="62">
        <f t="shared" si="20"/>
        <v>0</v>
      </c>
    </row>
    <row r="1342" spans="1:14" ht="12.75">
      <c r="A1342" s="63">
        <v>1340</v>
      </c>
      <c r="B1342" s="65" t="s">
        <v>1844</v>
      </c>
      <c r="C1342" s="65" t="s">
        <v>1845</v>
      </c>
      <c r="D1342" s="64">
        <v>11</v>
      </c>
      <c r="E1342" s="64">
        <v>32</v>
      </c>
      <c r="F1342" s="64">
        <v>0</v>
      </c>
      <c r="G1342" s="64" t="s">
        <v>423</v>
      </c>
      <c r="H1342" s="64">
        <v>43</v>
      </c>
      <c r="I1342" s="64">
        <v>16</v>
      </c>
      <c r="J1342" s="64">
        <v>0</v>
      </c>
      <c r="K1342" s="64" t="s">
        <v>347</v>
      </c>
      <c r="L1342" s="64">
        <v>3</v>
      </c>
      <c r="M1342" s="64">
        <v>1</v>
      </c>
      <c r="N1342" s="62">
        <f t="shared" si="20"/>
        <v>0</v>
      </c>
    </row>
    <row r="1343" spans="1:14" ht="12.75">
      <c r="A1343" s="63">
        <v>1341</v>
      </c>
      <c r="B1343" s="64" t="s">
        <v>1846</v>
      </c>
      <c r="C1343" s="64" t="s">
        <v>449</v>
      </c>
      <c r="D1343" s="64">
        <v>2</v>
      </c>
      <c r="E1343" s="64">
        <v>10</v>
      </c>
      <c r="F1343" s="64">
        <v>0</v>
      </c>
      <c r="G1343" s="64" t="s">
        <v>389</v>
      </c>
      <c r="H1343" s="64">
        <v>128</v>
      </c>
      <c r="I1343" s="64">
        <v>10</v>
      </c>
      <c r="J1343" s="64">
        <v>0</v>
      </c>
      <c r="K1343" s="64" t="s">
        <v>347</v>
      </c>
      <c r="L1343" s="64">
        <v>8</v>
      </c>
      <c r="M1343" s="64">
        <v>10</v>
      </c>
      <c r="N1343" s="62" t="str">
        <f t="shared" si="20"/>
        <v>MOROTAI</v>
      </c>
    </row>
    <row r="1344" spans="1:14" ht="12.75">
      <c r="A1344" s="63">
        <v>1342</v>
      </c>
      <c r="B1344" s="64" t="s">
        <v>1847</v>
      </c>
      <c r="C1344" s="64" t="s">
        <v>629</v>
      </c>
      <c r="D1344" s="64">
        <v>35</v>
      </c>
      <c r="E1344" s="64">
        <v>8</v>
      </c>
      <c r="F1344" s="64">
        <v>0</v>
      </c>
      <c r="G1344" s="64" t="s">
        <v>389</v>
      </c>
      <c r="H1344" s="64">
        <v>92</v>
      </c>
      <c r="I1344" s="64">
        <v>55</v>
      </c>
      <c r="J1344" s="64">
        <v>0</v>
      </c>
      <c r="K1344" s="64" t="s">
        <v>395</v>
      </c>
      <c r="L1344" s="64">
        <v>-6</v>
      </c>
      <c r="M1344" s="64">
        <v>1</v>
      </c>
      <c r="N1344" s="62">
        <f t="shared" si="20"/>
        <v>0</v>
      </c>
    </row>
    <row r="1345" spans="1:14" ht="12.75">
      <c r="A1345" s="63">
        <v>1343</v>
      </c>
      <c r="B1345" s="65" t="s">
        <v>1848</v>
      </c>
      <c r="C1345" s="65" t="s">
        <v>555</v>
      </c>
      <c r="D1345" s="64">
        <v>40</v>
      </c>
      <c r="E1345" s="64">
        <v>48</v>
      </c>
      <c r="F1345" s="64">
        <v>0</v>
      </c>
      <c r="G1345" s="64" t="s">
        <v>389</v>
      </c>
      <c r="H1345" s="64">
        <v>74</v>
      </c>
      <c r="I1345" s="64">
        <v>25</v>
      </c>
      <c r="J1345" s="64">
        <v>0</v>
      </c>
      <c r="K1345" s="64" t="s">
        <v>395</v>
      </c>
      <c r="L1345" s="64">
        <v>-5</v>
      </c>
      <c r="M1345" s="64">
        <v>1</v>
      </c>
      <c r="N1345" s="62">
        <f t="shared" si="20"/>
        <v>0</v>
      </c>
    </row>
    <row r="1346" spans="1:14" ht="12.75">
      <c r="A1346" s="63">
        <v>1344</v>
      </c>
      <c r="B1346" s="64" t="s">
        <v>1849</v>
      </c>
      <c r="C1346" s="64" t="s">
        <v>574</v>
      </c>
      <c r="D1346" s="64">
        <v>55</v>
      </c>
      <c r="E1346" s="64">
        <v>45</v>
      </c>
      <c r="F1346" s="64">
        <v>0</v>
      </c>
      <c r="G1346" s="64" t="s">
        <v>389</v>
      </c>
      <c r="H1346" s="64">
        <v>37</v>
      </c>
      <c r="I1346" s="64">
        <v>45</v>
      </c>
      <c r="J1346" s="64">
        <v>0</v>
      </c>
      <c r="K1346" s="64" t="s">
        <v>347</v>
      </c>
      <c r="L1346" s="64">
        <v>2</v>
      </c>
      <c r="M1346" s="64">
        <v>1</v>
      </c>
      <c r="N1346" s="62">
        <f t="shared" si="20"/>
        <v>0</v>
      </c>
    </row>
    <row r="1347" spans="1:14" ht="12.75">
      <c r="A1347" s="63">
        <v>1345</v>
      </c>
      <c r="B1347" s="65" t="s">
        <v>1850</v>
      </c>
      <c r="C1347" s="65" t="s">
        <v>660</v>
      </c>
      <c r="D1347" s="64">
        <v>47</v>
      </c>
      <c r="E1347" s="64">
        <v>12</v>
      </c>
      <c r="F1347" s="64">
        <v>0</v>
      </c>
      <c r="G1347" s="64" t="s">
        <v>389</v>
      </c>
      <c r="H1347" s="64">
        <v>119</v>
      </c>
      <c r="I1347" s="64">
        <v>19</v>
      </c>
      <c r="J1347" s="64">
        <v>0</v>
      </c>
      <c r="K1347" s="64" t="s">
        <v>395</v>
      </c>
      <c r="L1347" s="64">
        <v>-8</v>
      </c>
      <c r="M1347" s="64">
        <v>1</v>
      </c>
      <c r="N1347" s="62">
        <f aca="true" t="shared" si="21" ref="N1347:N1410">+IF(C1347=$N$1,B1347,)</f>
        <v>0</v>
      </c>
    </row>
    <row r="1348" spans="1:14" ht="12.75">
      <c r="A1348" s="63">
        <v>1346</v>
      </c>
      <c r="B1348" s="64" t="s">
        <v>1851</v>
      </c>
      <c r="C1348" s="64" t="s">
        <v>503</v>
      </c>
      <c r="D1348" s="64">
        <v>36</v>
      </c>
      <c r="E1348" s="64">
        <v>21</v>
      </c>
      <c r="F1348" s="64">
        <v>0</v>
      </c>
      <c r="G1348" s="64" t="s">
        <v>389</v>
      </c>
      <c r="H1348" s="64">
        <v>43</v>
      </c>
      <c r="I1348" s="64">
        <v>8</v>
      </c>
      <c r="J1348" s="64">
        <v>0</v>
      </c>
      <c r="K1348" s="64" t="s">
        <v>347</v>
      </c>
      <c r="L1348" s="64">
        <v>3</v>
      </c>
      <c r="M1348" s="64">
        <v>1</v>
      </c>
      <c r="N1348" s="62">
        <f t="shared" si="21"/>
        <v>0</v>
      </c>
    </row>
    <row r="1349" spans="1:14" ht="12.75">
      <c r="A1349" s="63">
        <v>1347</v>
      </c>
      <c r="B1349" s="64" t="s">
        <v>1852</v>
      </c>
      <c r="C1349" s="64" t="s">
        <v>457</v>
      </c>
      <c r="D1349" s="64">
        <v>31</v>
      </c>
      <c r="E1349" s="64">
        <v>4</v>
      </c>
      <c r="F1349" s="64">
        <v>0</v>
      </c>
      <c r="G1349" s="64" t="s">
        <v>389</v>
      </c>
      <c r="H1349" s="64">
        <v>83</v>
      </c>
      <c r="I1349" s="64">
        <v>48</v>
      </c>
      <c r="J1349" s="64">
        <v>0</v>
      </c>
      <c r="K1349" s="64" t="s">
        <v>395</v>
      </c>
      <c r="L1349" s="64">
        <v>-5</v>
      </c>
      <c r="M1349" s="64">
        <v>1</v>
      </c>
      <c r="N1349" s="62">
        <f t="shared" si="21"/>
        <v>0</v>
      </c>
    </row>
    <row r="1350" spans="1:14" ht="12.75">
      <c r="A1350" s="63">
        <v>1348</v>
      </c>
      <c r="B1350" s="64" t="s">
        <v>1853</v>
      </c>
      <c r="C1350" s="64" t="s">
        <v>422</v>
      </c>
      <c r="D1350" s="64">
        <v>20</v>
      </c>
      <c r="E1350" s="64">
        <v>39</v>
      </c>
      <c r="F1350" s="64">
        <v>0</v>
      </c>
      <c r="G1350" s="64" t="s">
        <v>423</v>
      </c>
      <c r="H1350" s="64">
        <v>139</v>
      </c>
      <c r="I1350" s="64">
        <v>29</v>
      </c>
      <c r="J1350" s="64">
        <v>0</v>
      </c>
      <c r="K1350" s="64" t="s">
        <v>347</v>
      </c>
      <c r="L1350" s="64">
        <v>10</v>
      </c>
      <c r="M1350" s="64">
        <v>1</v>
      </c>
      <c r="N1350" s="62">
        <f t="shared" si="21"/>
        <v>0</v>
      </c>
    </row>
    <row r="1351" spans="1:14" ht="12.75">
      <c r="A1351" s="63">
        <v>1349</v>
      </c>
      <c r="B1351" s="64" t="s">
        <v>1854</v>
      </c>
      <c r="C1351" s="64" t="s">
        <v>725</v>
      </c>
      <c r="D1351" s="64">
        <v>43</v>
      </c>
      <c r="E1351" s="64">
        <v>3</v>
      </c>
      <c r="F1351" s="64">
        <v>0</v>
      </c>
      <c r="G1351" s="64" t="s">
        <v>389</v>
      </c>
      <c r="H1351" s="64">
        <v>115</v>
      </c>
      <c r="I1351" s="64">
        <v>52</v>
      </c>
      <c r="J1351" s="64">
        <v>0</v>
      </c>
      <c r="K1351" s="64" t="s">
        <v>395</v>
      </c>
      <c r="L1351" s="64">
        <v>-7</v>
      </c>
      <c r="M1351" s="64">
        <v>1</v>
      </c>
      <c r="N1351" s="62">
        <f t="shared" si="21"/>
        <v>0</v>
      </c>
    </row>
    <row r="1352" spans="1:14" ht="12.75">
      <c r="A1352" s="63">
        <v>1350</v>
      </c>
      <c r="B1352" s="64" t="s">
        <v>1855</v>
      </c>
      <c r="C1352" s="64" t="s">
        <v>451</v>
      </c>
      <c r="D1352" s="64">
        <v>37</v>
      </c>
      <c r="E1352" s="64">
        <v>25</v>
      </c>
      <c r="F1352" s="64">
        <v>0</v>
      </c>
      <c r="G1352" s="64" t="s">
        <v>389</v>
      </c>
      <c r="H1352" s="64">
        <v>122</v>
      </c>
      <c r="I1352" s="64">
        <v>3</v>
      </c>
      <c r="J1352" s="64">
        <v>0</v>
      </c>
      <c r="K1352" s="64" t="s">
        <v>395</v>
      </c>
      <c r="L1352" s="64">
        <v>-8</v>
      </c>
      <c r="M1352" s="64">
        <v>1</v>
      </c>
      <c r="N1352" s="62">
        <f t="shared" si="21"/>
        <v>0</v>
      </c>
    </row>
    <row r="1353" spans="1:14" ht="12.75">
      <c r="A1353" s="63">
        <v>1351</v>
      </c>
      <c r="B1353" s="64" t="s">
        <v>1856</v>
      </c>
      <c r="C1353" s="64" t="s">
        <v>480</v>
      </c>
      <c r="D1353" s="64">
        <v>42</v>
      </c>
      <c r="E1353" s="64">
        <v>36</v>
      </c>
      <c r="F1353" s="64">
        <v>0</v>
      </c>
      <c r="G1353" s="64" t="s">
        <v>389</v>
      </c>
      <c r="H1353" s="64">
        <v>82</v>
      </c>
      <c r="I1353" s="64">
        <v>50</v>
      </c>
      <c r="J1353" s="64">
        <v>0</v>
      </c>
      <c r="K1353" s="64" t="s">
        <v>395</v>
      </c>
      <c r="L1353" s="64">
        <v>-5</v>
      </c>
      <c r="M1353" s="64">
        <v>1</v>
      </c>
      <c r="N1353" s="62">
        <f t="shared" si="21"/>
        <v>0</v>
      </c>
    </row>
    <row r="1354" spans="1:14" ht="12.75">
      <c r="A1354" s="63">
        <v>1352</v>
      </c>
      <c r="B1354" s="64" t="s">
        <v>1857</v>
      </c>
      <c r="C1354" s="64" t="s">
        <v>658</v>
      </c>
      <c r="D1354" s="64">
        <v>38</v>
      </c>
      <c r="E1354" s="64">
        <v>19</v>
      </c>
      <c r="F1354" s="64">
        <v>0</v>
      </c>
      <c r="G1354" s="64" t="s">
        <v>389</v>
      </c>
      <c r="H1354" s="64">
        <v>88</v>
      </c>
      <c r="I1354" s="64">
        <v>52</v>
      </c>
      <c r="J1354" s="64">
        <v>0</v>
      </c>
      <c r="K1354" s="64" t="s">
        <v>395</v>
      </c>
      <c r="L1354" s="64">
        <v>-6</v>
      </c>
      <c r="M1354" s="64">
        <v>1</v>
      </c>
      <c r="N1354" s="62">
        <f t="shared" si="21"/>
        <v>0</v>
      </c>
    </row>
    <row r="1355" spans="1:14" ht="12.75">
      <c r="A1355" s="63">
        <v>1353</v>
      </c>
      <c r="B1355" s="64" t="s">
        <v>1858</v>
      </c>
      <c r="C1355" s="64" t="s">
        <v>979</v>
      </c>
      <c r="D1355" s="64">
        <v>10</v>
      </c>
      <c r="E1355" s="64">
        <v>20</v>
      </c>
      <c r="F1355" s="64">
        <v>0</v>
      </c>
      <c r="G1355" s="64" t="s">
        <v>423</v>
      </c>
      <c r="H1355" s="64">
        <v>40</v>
      </c>
      <c r="I1355" s="64">
        <v>12</v>
      </c>
      <c r="J1355" s="64">
        <v>0</v>
      </c>
      <c r="K1355" s="64" t="s">
        <v>347</v>
      </c>
      <c r="L1355" s="64">
        <v>3</v>
      </c>
      <c r="M1355" s="64">
        <v>1</v>
      </c>
      <c r="N1355" s="62">
        <f t="shared" si="21"/>
        <v>0</v>
      </c>
    </row>
    <row r="1356" spans="1:14" ht="12.75">
      <c r="A1356" s="63">
        <v>1354</v>
      </c>
      <c r="B1356" s="64" t="s">
        <v>1859</v>
      </c>
      <c r="C1356" s="64" t="s">
        <v>449</v>
      </c>
      <c r="D1356" s="64">
        <v>1</v>
      </c>
      <c r="E1356" s="64">
        <v>45</v>
      </c>
      <c r="F1356" s="64">
        <v>0</v>
      </c>
      <c r="G1356" s="64" t="s">
        <v>423</v>
      </c>
      <c r="H1356" s="64">
        <v>103</v>
      </c>
      <c r="I1356" s="64">
        <v>15</v>
      </c>
      <c r="J1356" s="64">
        <v>0</v>
      </c>
      <c r="K1356" s="64" t="s">
        <v>347</v>
      </c>
      <c r="L1356" s="64">
        <v>7</v>
      </c>
      <c r="M1356" s="64">
        <v>10</v>
      </c>
      <c r="N1356" s="62" t="str">
        <f t="shared" si="21"/>
        <v>MUARA BULIAN</v>
      </c>
    </row>
    <row r="1357" spans="1:14" ht="12.75">
      <c r="A1357" s="63">
        <v>1355</v>
      </c>
      <c r="B1357" s="64" t="s">
        <v>1860</v>
      </c>
      <c r="C1357" s="64" t="s">
        <v>449</v>
      </c>
      <c r="D1357" s="64">
        <v>1</v>
      </c>
      <c r="E1357" s="64">
        <v>30</v>
      </c>
      <c r="F1357" s="64">
        <v>0</v>
      </c>
      <c r="G1357" s="64" t="s">
        <v>423</v>
      </c>
      <c r="H1357" s="64">
        <v>102</v>
      </c>
      <c r="I1357" s="64">
        <v>7</v>
      </c>
      <c r="J1357" s="64">
        <v>0</v>
      </c>
      <c r="K1357" s="64" t="s">
        <v>347</v>
      </c>
      <c r="L1357" s="64">
        <v>7</v>
      </c>
      <c r="M1357" s="64">
        <v>10</v>
      </c>
      <c r="N1357" s="62" t="str">
        <f t="shared" si="21"/>
        <v>MUARA BUNGO</v>
      </c>
    </row>
    <row r="1358" spans="1:14" ht="12.75">
      <c r="A1358" s="63">
        <v>1356</v>
      </c>
      <c r="B1358" s="64" t="s">
        <v>1861</v>
      </c>
      <c r="C1358" s="64" t="s">
        <v>449</v>
      </c>
      <c r="D1358" s="64">
        <v>3</v>
      </c>
      <c r="E1358" s="64">
        <v>38</v>
      </c>
      <c r="F1358" s="64">
        <v>0</v>
      </c>
      <c r="G1358" s="64" t="s">
        <v>423</v>
      </c>
      <c r="H1358" s="64">
        <v>103</v>
      </c>
      <c r="I1358" s="64">
        <v>47</v>
      </c>
      <c r="J1358" s="64">
        <v>0</v>
      </c>
      <c r="K1358" s="64" t="s">
        <v>347</v>
      </c>
      <c r="L1358" s="64">
        <v>7</v>
      </c>
      <c r="M1358" s="64">
        <v>10</v>
      </c>
      <c r="N1358" s="62" t="str">
        <f t="shared" si="21"/>
        <v>MUARA ENIM</v>
      </c>
    </row>
    <row r="1359" spans="1:14" ht="12.75">
      <c r="A1359" s="63">
        <v>1357</v>
      </c>
      <c r="B1359" s="64" t="s">
        <v>1862</v>
      </c>
      <c r="C1359" s="64" t="s">
        <v>449</v>
      </c>
      <c r="D1359" s="64">
        <v>1</v>
      </c>
      <c r="E1359" s="64">
        <v>29</v>
      </c>
      <c r="F1359" s="64">
        <v>0</v>
      </c>
      <c r="G1359" s="64" t="s">
        <v>423</v>
      </c>
      <c r="H1359" s="64">
        <v>101</v>
      </c>
      <c r="I1359" s="64">
        <v>2</v>
      </c>
      <c r="J1359" s="64">
        <v>0</v>
      </c>
      <c r="K1359" s="64" t="s">
        <v>347</v>
      </c>
      <c r="L1359" s="64">
        <v>7</v>
      </c>
      <c r="M1359" s="64">
        <v>10</v>
      </c>
      <c r="N1359" s="62" t="str">
        <f t="shared" si="21"/>
        <v>MUARA LABUH</v>
      </c>
    </row>
    <row r="1360" spans="1:14" ht="12.75">
      <c r="A1360" s="63">
        <v>1358</v>
      </c>
      <c r="B1360" s="64" t="s">
        <v>1863</v>
      </c>
      <c r="C1360" s="64" t="s">
        <v>449</v>
      </c>
      <c r="D1360" s="64">
        <v>0</v>
      </c>
      <c r="E1360" s="64">
        <v>31</v>
      </c>
      <c r="F1360" s="64">
        <v>0</v>
      </c>
      <c r="G1360" s="64" t="s">
        <v>423</v>
      </c>
      <c r="H1360" s="64">
        <v>114</v>
      </c>
      <c r="I1360" s="64">
        <v>53</v>
      </c>
      <c r="J1360" s="64">
        <v>0</v>
      </c>
      <c r="K1360" s="64" t="s">
        <v>347</v>
      </c>
      <c r="L1360" s="64">
        <v>8</v>
      </c>
      <c r="M1360" s="64">
        <v>10</v>
      </c>
      <c r="N1360" s="62" t="str">
        <f t="shared" si="21"/>
        <v>MUARA TEWE</v>
      </c>
    </row>
    <row r="1361" spans="1:14" ht="12.75">
      <c r="A1361" s="63">
        <v>1359</v>
      </c>
      <c r="B1361" s="64" t="s">
        <v>1864</v>
      </c>
      <c r="C1361" s="64" t="s">
        <v>399</v>
      </c>
      <c r="D1361" s="64">
        <v>25</v>
      </c>
      <c r="E1361" s="64">
        <v>25</v>
      </c>
      <c r="F1361" s="64">
        <v>0</v>
      </c>
      <c r="G1361" s="64" t="s">
        <v>389</v>
      </c>
      <c r="H1361" s="64">
        <v>49</v>
      </c>
      <c r="I1361" s="64">
        <v>35</v>
      </c>
      <c r="J1361" s="64">
        <v>0</v>
      </c>
      <c r="K1361" s="64" t="s">
        <v>347</v>
      </c>
      <c r="L1361" s="64">
        <v>3</v>
      </c>
      <c r="M1361" s="64">
        <v>1</v>
      </c>
      <c r="N1361" s="62">
        <f t="shared" si="21"/>
        <v>0</v>
      </c>
    </row>
    <row r="1362" spans="1:14" ht="12.75">
      <c r="A1362" s="63">
        <v>1360</v>
      </c>
      <c r="B1362" s="65" t="s">
        <v>1865</v>
      </c>
      <c r="C1362" s="65" t="s">
        <v>449</v>
      </c>
      <c r="D1362" s="64">
        <v>2</v>
      </c>
      <c r="E1362" s="64">
        <v>33</v>
      </c>
      <c r="F1362" s="64">
        <v>0</v>
      </c>
      <c r="G1362" s="64" t="s">
        <v>423</v>
      </c>
      <c r="H1362" s="64">
        <v>101</v>
      </c>
      <c r="I1362" s="64">
        <v>5</v>
      </c>
      <c r="J1362" s="64">
        <v>0</v>
      </c>
      <c r="K1362" s="64" t="s">
        <v>347</v>
      </c>
      <c r="L1362" s="64">
        <v>9</v>
      </c>
      <c r="M1362" s="64">
        <v>10</v>
      </c>
      <c r="N1362" s="62" t="str">
        <f t="shared" si="21"/>
        <v>MUKOMUKO</v>
      </c>
    </row>
    <row r="1363" spans="1:14" ht="12.75">
      <c r="A1363" s="63">
        <v>1361</v>
      </c>
      <c r="B1363" s="64" t="s">
        <v>1866</v>
      </c>
      <c r="C1363" s="64" t="s">
        <v>1102</v>
      </c>
      <c r="D1363" s="64">
        <v>30</v>
      </c>
      <c r="E1363" s="64">
        <v>12</v>
      </c>
      <c r="F1363" s="64">
        <v>0</v>
      </c>
      <c r="G1363" s="64" t="s">
        <v>389</v>
      </c>
      <c r="H1363" s="64">
        <v>71</v>
      </c>
      <c r="I1363" s="64">
        <v>25</v>
      </c>
      <c r="J1363" s="64">
        <v>0</v>
      </c>
      <c r="K1363" s="64" t="s">
        <v>347</v>
      </c>
      <c r="L1363" s="64">
        <v>5</v>
      </c>
      <c r="M1363" s="64">
        <v>1</v>
      </c>
      <c r="N1363" s="62">
        <f t="shared" si="21"/>
        <v>0</v>
      </c>
    </row>
    <row r="1364" spans="1:14" ht="12.75">
      <c r="A1364" s="63">
        <v>1362</v>
      </c>
      <c r="B1364" s="65" t="s">
        <v>1867</v>
      </c>
      <c r="C1364" s="65" t="s">
        <v>507</v>
      </c>
      <c r="D1364" s="64">
        <v>40</v>
      </c>
      <c r="E1364" s="64">
        <v>14</v>
      </c>
      <c r="F1364" s="64">
        <v>0</v>
      </c>
      <c r="G1364" s="64" t="s">
        <v>389</v>
      </c>
      <c r="H1364" s="64">
        <v>85</v>
      </c>
      <c r="I1364" s="64">
        <v>24</v>
      </c>
      <c r="J1364" s="64">
        <v>0</v>
      </c>
      <c r="K1364" s="64" t="s">
        <v>395</v>
      </c>
      <c r="L1364" s="64">
        <v>-5</v>
      </c>
      <c r="M1364" s="64">
        <v>1</v>
      </c>
      <c r="N1364" s="62">
        <f t="shared" si="21"/>
        <v>0</v>
      </c>
    </row>
    <row r="1365" spans="1:14" ht="12.75">
      <c r="A1365" s="63">
        <v>1363</v>
      </c>
      <c r="B1365" s="65" t="s">
        <v>1868</v>
      </c>
      <c r="C1365" s="65" t="s">
        <v>674</v>
      </c>
      <c r="D1365" s="64">
        <v>48</v>
      </c>
      <c r="E1365" s="64">
        <v>8</v>
      </c>
      <c r="F1365" s="64">
        <v>0</v>
      </c>
      <c r="G1365" s="64" t="s">
        <v>389</v>
      </c>
      <c r="H1365" s="64">
        <v>11</v>
      </c>
      <c r="I1365" s="64">
        <v>42</v>
      </c>
      <c r="J1365" s="64">
        <v>0</v>
      </c>
      <c r="K1365" s="64" t="s">
        <v>347</v>
      </c>
      <c r="L1365" s="64">
        <v>1</v>
      </c>
      <c r="M1365" s="64">
        <v>1</v>
      </c>
      <c r="N1365" s="62">
        <f t="shared" si="21"/>
        <v>0</v>
      </c>
    </row>
    <row r="1366" spans="1:14" ht="12.75">
      <c r="A1366" s="63">
        <v>1364</v>
      </c>
      <c r="B1366" s="64" t="s">
        <v>1869</v>
      </c>
      <c r="C1366" s="64" t="s">
        <v>472</v>
      </c>
      <c r="D1366" s="64">
        <v>37</v>
      </c>
      <c r="E1366" s="64">
        <v>46</v>
      </c>
      <c r="F1366" s="64">
        <v>0</v>
      </c>
      <c r="G1366" s="64" t="s">
        <v>389</v>
      </c>
      <c r="H1366" s="64">
        <v>0</v>
      </c>
      <c r="I1366" s="64">
        <v>49</v>
      </c>
      <c r="J1366" s="64">
        <v>0</v>
      </c>
      <c r="K1366" s="64" t="s">
        <v>395</v>
      </c>
      <c r="L1366" s="64">
        <v>1</v>
      </c>
      <c r="M1366" s="64">
        <v>1</v>
      </c>
      <c r="N1366" s="62">
        <f t="shared" si="21"/>
        <v>0</v>
      </c>
    </row>
    <row r="1367" spans="1:14" ht="12.75">
      <c r="A1367" s="63">
        <v>1365</v>
      </c>
      <c r="B1367" s="64" t="s">
        <v>1870</v>
      </c>
      <c r="C1367" s="64" t="s">
        <v>745</v>
      </c>
      <c r="D1367" s="64">
        <v>36</v>
      </c>
      <c r="E1367" s="64">
        <v>40</v>
      </c>
      <c r="F1367" s="64">
        <v>0</v>
      </c>
      <c r="G1367" s="64" t="s">
        <v>389</v>
      </c>
      <c r="H1367" s="64">
        <v>88</v>
      </c>
      <c r="I1367" s="64">
        <v>22</v>
      </c>
      <c r="J1367" s="64">
        <v>0</v>
      </c>
      <c r="K1367" s="64" t="s">
        <v>395</v>
      </c>
      <c r="L1367" s="64">
        <v>-6</v>
      </c>
      <c r="M1367" s="64">
        <v>1</v>
      </c>
      <c r="N1367" s="62">
        <f t="shared" si="21"/>
        <v>0</v>
      </c>
    </row>
    <row r="1368" spans="1:14" ht="12.75">
      <c r="A1368" s="63">
        <v>1366</v>
      </c>
      <c r="B1368" s="64" t="s">
        <v>1871</v>
      </c>
      <c r="C1368" s="64" t="s">
        <v>399</v>
      </c>
      <c r="D1368" s="64">
        <v>24</v>
      </c>
      <c r="E1368" s="64">
        <v>6</v>
      </c>
      <c r="F1368" s="64">
        <v>0</v>
      </c>
      <c r="G1368" s="64" t="s">
        <v>389</v>
      </c>
      <c r="H1368" s="64">
        <v>39</v>
      </c>
      <c r="I1368" s="64">
        <v>6</v>
      </c>
      <c r="J1368" s="64">
        <v>0</v>
      </c>
      <c r="K1368" s="64" t="s">
        <v>347</v>
      </c>
      <c r="L1368" s="64">
        <v>3</v>
      </c>
      <c r="M1368" s="64">
        <v>1</v>
      </c>
      <c r="N1368" s="62">
        <f t="shared" si="21"/>
        <v>0</v>
      </c>
    </row>
    <row r="1369" spans="1:14" ht="12.75">
      <c r="A1369" s="63">
        <v>1367</v>
      </c>
      <c r="B1369" s="65" t="s">
        <v>1872</v>
      </c>
      <c r="C1369" s="65" t="s">
        <v>1873</v>
      </c>
      <c r="D1369" s="64">
        <v>23</v>
      </c>
      <c r="E1369" s="64">
        <v>36</v>
      </c>
      <c r="F1369" s="64">
        <v>0</v>
      </c>
      <c r="G1369" s="64" t="s">
        <v>389</v>
      </c>
      <c r="H1369" s="64">
        <v>58</v>
      </c>
      <c r="I1369" s="64">
        <v>17</v>
      </c>
      <c r="J1369" s="64">
        <v>0</v>
      </c>
      <c r="K1369" s="64" t="s">
        <v>347</v>
      </c>
      <c r="L1369" s="64">
        <v>4</v>
      </c>
      <c r="M1369" s="64">
        <v>1</v>
      </c>
      <c r="N1369" s="62">
        <f t="shared" si="21"/>
        <v>0</v>
      </c>
    </row>
    <row r="1370" spans="1:14" ht="12.75">
      <c r="A1370" s="63">
        <v>1368</v>
      </c>
      <c r="B1370" s="65" t="s">
        <v>1874</v>
      </c>
      <c r="C1370" s="65" t="s">
        <v>513</v>
      </c>
      <c r="D1370" s="64">
        <v>34</v>
      </c>
      <c r="E1370" s="64">
        <v>45</v>
      </c>
      <c r="F1370" s="64">
        <v>0</v>
      </c>
      <c r="G1370" s="64" t="s">
        <v>389</v>
      </c>
      <c r="H1370" s="64">
        <v>87</v>
      </c>
      <c r="I1370" s="64">
        <v>37</v>
      </c>
      <c r="J1370" s="64">
        <v>0</v>
      </c>
      <c r="K1370" s="64" t="s">
        <v>395</v>
      </c>
      <c r="L1370" s="64">
        <v>-6</v>
      </c>
      <c r="M1370" s="64">
        <v>1</v>
      </c>
      <c r="N1370" s="62">
        <f t="shared" si="21"/>
        <v>0</v>
      </c>
    </row>
    <row r="1371" spans="1:14" ht="12.75">
      <c r="A1371" s="63">
        <v>1369</v>
      </c>
      <c r="B1371" s="64" t="s">
        <v>1875</v>
      </c>
      <c r="C1371" s="64" t="s">
        <v>480</v>
      </c>
      <c r="D1371" s="64">
        <v>43</v>
      </c>
      <c r="E1371" s="64">
        <v>10</v>
      </c>
      <c r="F1371" s="64">
        <v>0</v>
      </c>
      <c r="G1371" s="64" t="s">
        <v>389</v>
      </c>
      <c r="H1371" s="64">
        <v>86</v>
      </c>
      <c r="I1371" s="64">
        <v>14</v>
      </c>
      <c r="J1371" s="64">
        <v>0</v>
      </c>
      <c r="K1371" s="64" t="s">
        <v>395</v>
      </c>
      <c r="L1371" s="64">
        <v>-5</v>
      </c>
      <c r="M1371" s="64">
        <v>1</v>
      </c>
      <c r="N1371" s="62">
        <f t="shared" si="21"/>
        <v>0</v>
      </c>
    </row>
    <row r="1372" spans="1:14" ht="12.75">
      <c r="A1372" s="63">
        <v>1370</v>
      </c>
      <c r="B1372" s="64" t="s">
        <v>1876</v>
      </c>
      <c r="C1372" s="64" t="s">
        <v>491</v>
      </c>
      <c r="D1372" s="64">
        <v>35</v>
      </c>
      <c r="E1372" s="64">
        <v>39</v>
      </c>
      <c r="F1372" s="64">
        <v>0</v>
      </c>
      <c r="G1372" s="64" t="s">
        <v>389</v>
      </c>
      <c r="H1372" s="64">
        <v>95</v>
      </c>
      <c r="I1372" s="64">
        <v>22</v>
      </c>
      <c r="J1372" s="64">
        <v>0</v>
      </c>
      <c r="K1372" s="64" t="s">
        <v>395</v>
      </c>
      <c r="L1372" s="64">
        <v>-6</v>
      </c>
      <c r="M1372" s="64">
        <v>1</v>
      </c>
      <c r="N1372" s="62">
        <f t="shared" si="21"/>
        <v>0</v>
      </c>
    </row>
    <row r="1373" spans="1:14" ht="12.75">
      <c r="A1373" s="63">
        <v>1371</v>
      </c>
      <c r="B1373" s="64" t="s">
        <v>1877</v>
      </c>
      <c r="C1373" s="64" t="s">
        <v>394</v>
      </c>
      <c r="D1373" s="64">
        <v>44</v>
      </c>
      <c r="E1373" s="64">
        <v>58</v>
      </c>
      <c r="F1373" s="64">
        <v>0</v>
      </c>
      <c r="G1373" s="64" t="s">
        <v>389</v>
      </c>
      <c r="H1373" s="64">
        <v>79</v>
      </c>
      <c r="I1373" s="64">
        <v>18</v>
      </c>
      <c r="J1373" s="64">
        <v>0</v>
      </c>
      <c r="K1373" s="64" t="s">
        <v>395</v>
      </c>
      <c r="L1373" s="64">
        <v>-5</v>
      </c>
      <c r="M1373" s="64">
        <v>1</v>
      </c>
      <c r="N1373" s="62">
        <f t="shared" si="21"/>
        <v>0</v>
      </c>
    </row>
    <row r="1374" spans="1:14" ht="12.75">
      <c r="A1374" s="63">
        <v>1372</v>
      </c>
      <c r="B1374" s="65" t="s">
        <v>1878</v>
      </c>
      <c r="C1374" s="65" t="s">
        <v>979</v>
      </c>
      <c r="D1374" s="64">
        <v>2</v>
      </c>
      <c r="E1374" s="64">
        <v>27</v>
      </c>
      <c r="F1374" s="64">
        <v>0</v>
      </c>
      <c r="G1374" s="64" t="s">
        <v>423</v>
      </c>
      <c r="H1374" s="64">
        <v>32</v>
      </c>
      <c r="I1374" s="64">
        <v>56</v>
      </c>
      <c r="J1374" s="64">
        <v>0</v>
      </c>
      <c r="K1374" s="64" t="s">
        <v>347</v>
      </c>
      <c r="L1374" s="64">
        <v>3</v>
      </c>
      <c r="M1374" s="64">
        <v>1</v>
      </c>
      <c r="N1374" s="62">
        <f t="shared" si="21"/>
        <v>0</v>
      </c>
    </row>
    <row r="1375" spans="1:14" ht="12.75">
      <c r="A1375" s="63">
        <v>1373</v>
      </c>
      <c r="B1375" s="64" t="s">
        <v>1879</v>
      </c>
      <c r="C1375" s="64" t="s">
        <v>436</v>
      </c>
      <c r="D1375" s="64">
        <v>33</v>
      </c>
      <c r="E1375" s="64">
        <v>41</v>
      </c>
      <c r="F1375" s="64">
        <v>0</v>
      </c>
      <c r="G1375" s="64" t="s">
        <v>389</v>
      </c>
      <c r="H1375" s="64">
        <v>78</v>
      </c>
      <c r="I1375" s="64">
        <v>56</v>
      </c>
      <c r="J1375" s="64">
        <v>0</v>
      </c>
      <c r="K1375" s="64" t="s">
        <v>395</v>
      </c>
      <c r="L1375" s="64">
        <v>-5</v>
      </c>
      <c r="M1375" s="64">
        <v>1</v>
      </c>
      <c r="N1375" s="62">
        <f t="shared" si="21"/>
        <v>0</v>
      </c>
    </row>
    <row r="1376" spans="1:14" ht="12.75">
      <c r="A1376" s="63">
        <v>1374</v>
      </c>
      <c r="B1376" s="65" t="s">
        <v>1880</v>
      </c>
      <c r="C1376" s="65" t="s">
        <v>1881</v>
      </c>
      <c r="D1376" s="64">
        <v>12</v>
      </c>
      <c r="E1376" s="64">
        <v>8</v>
      </c>
      <c r="F1376" s="64">
        <v>0</v>
      </c>
      <c r="G1376" s="64" t="s">
        <v>389</v>
      </c>
      <c r="H1376" s="64">
        <v>15</v>
      </c>
      <c r="I1376" s="64">
        <v>2</v>
      </c>
      <c r="J1376" s="64">
        <v>0</v>
      </c>
      <c r="K1376" s="64" t="s">
        <v>347</v>
      </c>
      <c r="L1376" s="64">
        <v>1</v>
      </c>
      <c r="M1376" s="64">
        <v>1</v>
      </c>
      <c r="N1376" s="62">
        <f t="shared" si="21"/>
        <v>0</v>
      </c>
    </row>
    <row r="1377" spans="1:14" ht="12.75">
      <c r="A1377" s="63">
        <v>1375</v>
      </c>
      <c r="B1377" s="64" t="s">
        <v>1882</v>
      </c>
      <c r="C1377" s="64" t="s">
        <v>449</v>
      </c>
      <c r="D1377" s="64">
        <v>3</v>
      </c>
      <c r="E1377" s="64">
        <v>18</v>
      </c>
      <c r="F1377" s="64">
        <v>0</v>
      </c>
      <c r="G1377" s="64" t="s">
        <v>423</v>
      </c>
      <c r="H1377" s="64">
        <v>135</v>
      </c>
      <c r="I1377" s="64">
        <v>33</v>
      </c>
      <c r="J1377" s="64">
        <v>0</v>
      </c>
      <c r="K1377" s="64" t="s">
        <v>347</v>
      </c>
      <c r="L1377" s="64">
        <v>9</v>
      </c>
      <c r="M1377" s="64">
        <v>10</v>
      </c>
      <c r="N1377" s="62" t="str">
        <f t="shared" si="21"/>
        <v>NABIRE</v>
      </c>
    </row>
    <row r="1378" spans="1:14" ht="12.75">
      <c r="A1378" s="63">
        <v>1376</v>
      </c>
      <c r="B1378" s="65" t="s">
        <v>1883</v>
      </c>
      <c r="C1378" s="65" t="s">
        <v>443</v>
      </c>
      <c r="D1378" s="64">
        <v>32</v>
      </c>
      <c r="E1378" s="64">
        <v>16</v>
      </c>
      <c r="F1378" s="64">
        <v>38</v>
      </c>
      <c r="G1378" s="64" t="s">
        <v>389</v>
      </c>
      <c r="H1378" s="64">
        <v>35</v>
      </c>
      <c r="I1378" s="64">
        <v>14</v>
      </c>
      <c r="J1378" s="64">
        <v>13</v>
      </c>
      <c r="K1378" s="64" t="s">
        <v>347</v>
      </c>
      <c r="L1378" s="64">
        <v>2</v>
      </c>
      <c r="M1378" s="64">
        <v>1</v>
      </c>
      <c r="N1378" s="62">
        <f t="shared" si="21"/>
        <v>0</v>
      </c>
    </row>
    <row r="1379" spans="1:14" ht="12.75">
      <c r="A1379" s="63">
        <v>1377</v>
      </c>
      <c r="B1379" s="64" t="s">
        <v>1884</v>
      </c>
      <c r="C1379" s="64" t="s">
        <v>1885</v>
      </c>
      <c r="D1379" s="64">
        <v>17</v>
      </c>
      <c r="E1379" s="64">
        <v>45</v>
      </c>
      <c r="F1379" s="64">
        <v>0</v>
      </c>
      <c r="G1379" s="64" t="s">
        <v>423</v>
      </c>
      <c r="H1379" s="64">
        <v>177</v>
      </c>
      <c r="I1379" s="64">
        <v>27</v>
      </c>
      <c r="J1379" s="64">
        <v>0</v>
      </c>
      <c r="K1379" s="64" t="s">
        <v>347</v>
      </c>
      <c r="L1379" s="64">
        <v>12</v>
      </c>
      <c r="M1379" s="64">
        <v>1</v>
      </c>
      <c r="N1379" s="62">
        <f t="shared" si="21"/>
        <v>0</v>
      </c>
    </row>
    <row r="1380" spans="1:14" ht="12.75">
      <c r="A1380" s="63">
        <v>1378</v>
      </c>
      <c r="B1380" s="64" t="s">
        <v>1886</v>
      </c>
      <c r="C1380" s="64" t="s">
        <v>441</v>
      </c>
      <c r="D1380" s="64">
        <v>32</v>
      </c>
      <c r="E1380" s="64">
        <v>55</v>
      </c>
      <c r="F1380" s="64">
        <v>0</v>
      </c>
      <c r="G1380" s="64" t="s">
        <v>389</v>
      </c>
      <c r="H1380" s="64">
        <v>129</v>
      </c>
      <c r="I1380" s="64">
        <v>55</v>
      </c>
      <c r="J1380" s="64">
        <v>0</v>
      </c>
      <c r="K1380" s="64" t="s">
        <v>347</v>
      </c>
      <c r="L1380" s="64">
        <v>9</v>
      </c>
      <c r="M1380" s="64">
        <v>1</v>
      </c>
      <c r="N1380" s="62">
        <f t="shared" si="21"/>
        <v>0</v>
      </c>
    </row>
    <row r="1381" spans="1:14" ht="12.75">
      <c r="A1381" s="63">
        <v>1379</v>
      </c>
      <c r="B1381" s="64" t="s">
        <v>1887</v>
      </c>
      <c r="C1381" s="64" t="s">
        <v>441</v>
      </c>
      <c r="D1381" s="64">
        <v>35</v>
      </c>
      <c r="E1381" s="64">
        <v>15</v>
      </c>
      <c r="F1381" s="64">
        <v>0</v>
      </c>
      <c r="G1381" s="64" t="s">
        <v>389</v>
      </c>
      <c r="H1381" s="64">
        <v>136</v>
      </c>
      <c r="I1381" s="64">
        <v>56</v>
      </c>
      <c r="J1381" s="64">
        <v>0</v>
      </c>
      <c r="K1381" s="64" t="s">
        <v>347</v>
      </c>
      <c r="L1381" s="64">
        <v>9</v>
      </c>
      <c r="M1381" s="64">
        <v>1</v>
      </c>
      <c r="N1381" s="62">
        <f t="shared" si="21"/>
        <v>0</v>
      </c>
    </row>
    <row r="1382" spans="1:14" ht="12.75">
      <c r="A1382" s="63">
        <v>1380</v>
      </c>
      <c r="B1382" s="65" t="s">
        <v>1888</v>
      </c>
      <c r="C1382" s="65" t="s">
        <v>433</v>
      </c>
      <c r="D1382" s="64">
        <v>21</v>
      </c>
      <c r="E1382" s="64">
        <v>5</v>
      </c>
      <c r="F1382" s="64">
        <v>0</v>
      </c>
      <c r="G1382" s="64" t="s">
        <v>389</v>
      </c>
      <c r="H1382" s="64">
        <v>79</v>
      </c>
      <c r="I1382" s="64">
        <v>3</v>
      </c>
      <c r="J1382" s="64">
        <v>0</v>
      </c>
      <c r="K1382" s="64" t="s">
        <v>347</v>
      </c>
      <c r="L1382" s="64">
        <v>5</v>
      </c>
      <c r="M1382" s="64">
        <v>1</v>
      </c>
      <c r="N1382" s="62">
        <f t="shared" si="21"/>
        <v>0</v>
      </c>
    </row>
    <row r="1383" spans="1:14" ht="12.75">
      <c r="A1383" s="63">
        <v>1381</v>
      </c>
      <c r="B1383" s="64" t="s">
        <v>1889</v>
      </c>
      <c r="C1383" s="64" t="s">
        <v>1505</v>
      </c>
      <c r="D1383" s="64">
        <v>1</v>
      </c>
      <c r="E1383" s="64">
        <v>19</v>
      </c>
      <c r="F1383" s="64">
        <v>0</v>
      </c>
      <c r="G1383" s="64" t="s">
        <v>423</v>
      </c>
      <c r="H1383" s="64">
        <v>36</v>
      </c>
      <c r="I1383" s="64">
        <v>56</v>
      </c>
      <c r="J1383" s="64">
        <v>0</v>
      </c>
      <c r="K1383" s="64" t="s">
        <v>347</v>
      </c>
      <c r="L1383" s="64">
        <v>3</v>
      </c>
      <c r="M1383" s="64">
        <v>1</v>
      </c>
      <c r="N1383" s="62">
        <f t="shared" si="21"/>
        <v>0</v>
      </c>
    </row>
    <row r="1384" spans="1:14" ht="12.75">
      <c r="A1384" s="63">
        <v>1382</v>
      </c>
      <c r="B1384" s="64" t="s">
        <v>1890</v>
      </c>
      <c r="C1384" s="64" t="s">
        <v>399</v>
      </c>
      <c r="D1384" s="64">
        <v>17</v>
      </c>
      <c r="E1384" s="64">
        <v>19</v>
      </c>
      <c r="F1384" s="64">
        <v>0</v>
      </c>
      <c r="G1384" s="64" t="s">
        <v>389</v>
      </c>
      <c r="H1384" s="64">
        <v>44</v>
      </c>
      <c r="I1384" s="64">
        <v>8</v>
      </c>
      <c r="J1384" s="64">
        <v>0</v>
      </c>
      <c r="K1384" s="64" t="s">
        <v>347</v>
      </c>
      <c r="L1384" s="64">
        <v>3</v>
      </c>
      <c r="M1384" s="64">
        <v>1</v>
      </c>
      <c r="N1384" s="62">
        <f t="shared" si="21"/>
        <v>0</v>
      </c>
    </row>
    <row r="1385" spans="1:14" ht="12.75">
      <c r="A1385" s="63">
        <v>1383</v>
      </c>
      <c r="B1385" s="65" t="s">
        <v>1891</v>
      </c>
      <c r="C1385" s="65" t="s">
        <v>596</v>
      </c>
      <c r="D1385" s="64">
        <v>15</v>
      </c>
      <c r="E1385" s="64">
        <v>0</v>
      </c>
      <c r="F1385" s="64">
        <v>0</v>
      </c>
      <c r="G1385" s="64" t="s">
        <v>389</v>
      </c>
      <c r="H1385" s="64">
        <v>102</v>
      </c>
      <c r="I1385" s="64">
        <v>6</v>
      </c>
      <c r="J1385" s="64">
        <v>0</v>
      </c>
      <c r="K1385" s="64" t="s">
        <v>347</v>
      </c>
      <c r="L1385" s="64">
        <v>7</v>
      </c>
      <c r="M1385" s="64">
        <v>1</v>
      </c>
      <c r="N1385" s="62">
        <f t="shared" si="21"/>
        <v>0</v>
      </c>
    </row>
    <row r="1386" spans="1:14" ht="12.75">
      <c r="A1386" s="63">
        <v>1384</v>
      </c>
      <c r="B1386" s="64" t="s">
        <v>1892</v>
      </c>
      <c r="C1386" s="64" t="s">
        <v>596</v>
      </c>
      <c r="D1386" s="64">
        <v>8</v>
      </c>
      <c r="E1386" s="64">
        <v>24</v>
      </c>
      <c r="F1386" s="64">
        <v>0</v>
      </c>
      <c r="G1386" s="64" t="s">
        <v>389</v>
      </c>
      <c r="H1386" s="64">
        <v>99</v>
      </c>
      <c r="I1386" s="64">
        <v>58</v>
      </c>
      <c r="J1386" s="64">
        <v>0</v>
      </c>
      <c r="K1386" s="64" t="s">
        <v>347</v>
      </c>
      <c r="L1386" s="64">
        <v>7</v>
      </c>
      <c r="M1386" s="64">
        <v>1</v>
      </c>
      <c r="N1386" s="62">
        <f t="shared" si="21"/>
        <v>0</v>
      </c>
    </row>
    <row r="1387" spans="1:14" ht="12.75">
      <c r="A1387" s="63">
        <v>1385</v>
      </c>
      <c r="B1387" s="64" t="s">
        <v>1893</v>
      </c>
      <c r="C1387" s="64" t="s">
        <v>1505</v>
      </c>
      <c r="D1387" s="64">
        <v>0</v>
      </c>
      <c r="E1387" s="64">
        <v>15</v>
      </c>
      <c r="F1387" s="64">
        <v>0</v>
      </c>
      <c r="G1387" s="64" t="s">
        <v>423</v>
      </c>
      <c r="H1387" s="64">
        <v>36</v>
      </c>
      <c r="I1387" s="64">
        <v>4</v>
      </c>
      <c r="J1387" s="64">
        <v>0</v>
      </c>
      <c r="K1387" s="64" t="s">
        <v>347</v>
      </c>
      <c r="L1387" s="64">
        <v>3</v>
      </c>
      <c r="M1387" s="64">
        <v>1</v>
      </c>
      <c r="N1387" s="62">
        <f t="shared" si="21"/>
        <v>0</v>
      </c>
    </row>
    <row r="1388" spans="1:14" ht="12.75">
      <c r="A1388" s="63">
        <v>1386</v>
      </c>
      <c r="B1388" s="64" t="s">
        <v>1894</v>
      </c>
      <c r="C1388" s="64" t="s">
        <v>647</v>
      </c>
      <c r="D1388" s="64">
        <v>15</v>
      </c>
      <c r="E1388" s="64">
        <v>6</v>
      </c>
      <c r="F1388" s="64">
        <v>0</v>
      </c>
      <c r="G1388" s="64" t="s">
        <v>423</v>
      </c>
      <c r="H1388" s="64">
        <v>39</v>
      </c>
      <c r="I1388" s="64">
        <v>17</v>
      </c>
      <c r="J1388" s="64">
        <v>0</v>
      </c>
      <c r="K1388" s="64" t="s">
        <v>347</v>
      </c>
      <c r="L1388" s="64">
        <v>2</v>
      </c>
      <c r="M1388" s="64">
        <v>1</v>
      </c>
      <c r="N1388" s="62">
        <f t="shared" si="21"/>
        <v>0</v>
      </c>
    </row>
    <row r="1389" spans="1:14" ht="12.75">
      <c r="A1389" s="63">
        <v>1387</v>
      </c>
      <c r="B1389" s="65" t="s">
        <v>1895</v>
      </c>
      <c r="C1389" s="65" t="s">
        <v>394</v>
      </c>
      <c r="D1389" s="64">
        <v>49</v>
      </c>
      <c r="E1389" s="64">
        <v>3</v>
      </c>
      <c r="F1389" s="64">
        <v>0</v>
      </c>
      <c r="G1389" s="64" t="s">
        <v>389</v>
      </c>
      <c r="H1389" s="64">
        <v>123</v>
      </c>
      <c r="I1389" s="64">
        <v>52</v>
      </c>
      <c r="J1389" s="64">
        <v>0</v>
      </c>
      <c r="K1389" s="64" t="s">
        <v>395</v>
      </c>
      <c r="L1389" s="64">
        <v>-8</v>
      </c>
      <c r="M1389" s="64">
        <v>1</v>
      </c>
      <c r="N1389" s="62">
        <f t="shared" si="21"/>
        <v>0</v>
      </c>
    </row>
    <row r="1390" spans="1:14" ht="12.75">
      <c r="A1390" s="63">
        <v>1388</v>
      </c>
      <c r="B1390" s="65" t="s">
        <v>1896</v>
      </c>
      <c r="C1390" s="65" t="s">
        <v>645</v>
      </c>
      <c r="D1390" s="64">
        <v>32</v>
      </c>
      <c r="E1390" s="64">
        <v>4</v>
      </c>
      <c r="F1390" s="64">
        <v>0</v>
      </c>
      <c r="G1390" s="64" t="s">
        <v>389</v>
      </c>
      <c r="H1390" s="64">
        <v>118</v>
      </c>
      <c r="I1390" s="64">
        <v>49</v>
      </c>
      <c r="J1390" s="64">
        <v>0</v>
      </c>
      <c r="K1390" s="64" t="s">
        <v>347</v>
      </c>
      <c r="L1390" s="64">
        <v>8</v>
      </c>
      <c r="M1390" s="64">
        <v>1</v>
      </c>
      <c r="N1390" s="62">
        <f t="shared" si="21"/>
        <v>0</v>
      </c>
    </row>
    <row r="1391" spans="1:14" ht="12.75">
      <c r="A1391" s="63">
        <v>1389</v>
      </c>
      <c r="B1391" s="64" t="s">
        <v>1897</v>
      </c>
      <c r="C1391" s="64" t="s">
        <v>645</v>
      </c>
      <c r="D1391" s="64">
        <v>22</v>
      </c>
      <c r="E1391" s="64">
        <v>49</v>
      </c>
      <c r="F1391" s="64">
        <v>0</v>
      </c>
      <c r="G1391" s="64" t="s">
        <v>389</v>
      </c>
      <c r="H1391" s="64">
        <v>108</v>
      </c>
      <c r="I1391" s="64">
        <v>20</v>
      </c>
      <c r="J1391" s="64">
        <v>0</v>
      </c>
      <c r="K1391" s="64" t="s">
        <v>347</v>
      </c>
      <c r="L1391" s="64">
        <v>8</v>
      </c>
      <c r="M1391" s="64">
        <v>1</v>
      </c>
      <c r="N1391" s="62">
        <f t="shared" si="21"/>
        <v>0</v>
      </c>
    </row>
    <row r="1392" spans="1:14" ht="12.75">
      <c r="A1392" s="63">
        <v>1390</v>
      </c>
      <c r="B1392" s="64" t="s">
        <v>1898</v>
      </c>
      <c r="C1392" s="64" t="s">
        <v>429</v>
      </c>
      <c r="D1392" s="64">
        <v>47</v>
      </c>
      <c r="E1392" s="64">
        <v>10</v>
      </c>
      <c r="F1392" s="64">
        <v>0</v>
      </c>
      <c r="G1392" s="64" t="s">
        <v>389</v>
      </c>
      <c r="H1392" s="64">
        <v>1</v>
      </c>
      <c r="I1392" s="64">
        <v>37</v>
      </c>
      <c r="J1392" s="64">
        <v>0</v>
      </c>
      <c r="K1392" s="64" t="s">
        <v>395</v>
      </c>
      <c r="L1392" s="64">
        <v>1</v>
      </c>
      <c r="M1392" s="64">
        <v>1</v>
      </c>
      <c r="N1392" s="62">
        <f t="shared" si="21"/>
        <v>0</v>
      </c>
    </row>
    <row r="1393" spans="1:14" ht="12.75">
      <c r="A1393" s="63">
        <v>1391</v>
      </c>
      <c r="B1393" s="64" t="s">
        <v>1899</v>
      </c>
      <c r="C1393" s="64" t="s">
        <v>451</v>
      </c>
      <c r="D1393" s="64">
        <v>38</v>
      </c>
      <c r="E1393" s="64">
        <v>13</v>
      </c>
      <c r="F1393" s="64">
        <v>0</v>
      </c>
      <c r="G1393" s="64" t="s">
        <v>389</v>
      </c>
      <c r="H1393" s="64">
        <v>122</v>
      </c>
      <c r="I1393" s="64">
        <v>17</v>
      </c>
      <c r="J1393" s="64">
        <v>0</v>
      </c>
      <c r="K1393" s="64" t="s">
        <v>395</v>
      </c>
      <c r="L1393" s="64">
        <v>-8</v>
      </c>
      <c r="M1393" s="64">
        <v>1</v>
      </c>
      <c r="N1393" s="62">
        <f t="shared" si="21"/>
        <v>0</v>
      </c>
    </row>
    <row r="1394" spans="1:14" ht="12.75">
      <c r="A1394" s="63">
        <v>1392</v>
      </c>
      <c r="B1394" s="64" t="s">
        <v>1900</v>
      </c>
      <c r="C1394" s="64" t="s">
        <v>468</v>
      </c>
      <c r="D1394" s="64">
        <v>40</v>
      </c>
      <c r="E1394" s="64">
        <v>53</v>
      </c>
      <c r="F1394" s="64">
        <v>0</v>
      </c>
      <c r="G1394" s="64" t="s">
        <v>389</v>
      </c>
      <c r="H1394" s="64">
        <v>14</v>
      </c>
      <c r="I1394" s="64">
        <v>18</v>
      </c>
      <c r="J1394" s="64">
        <v>0</v>
      </c>
      <c r="K1394" s="64" t="s">
        <v>347</v>
      </c>
      <c r="L1394" s="64">
        <v>1</v>
      </c>
      <c r="M1394" s="64">
        <v>1</v>
      </c>
      <c r="N1394" s="62">
        <f t="shared" si="21"/>
        <v>0</v>
      </c>
    </row>
    <row r="1395" spans="1:14" ht="12.75">
      <c r="A1395" s="63">
        <v>1393</v>
      </c>
      <c r="B1395" s="64" t="s">
        <v>1900</v>
      </c>
      <c r="C1395" s="64" t="s">
        <v>719</v>
      </c>
      <c r="D1395" s="64">
        <v>26</v>
      </c>
      <c r="E1395" s="64">
        <v>9</v>
      </c>
      <c r="F1395" s="64">
        <v>0</v>
      </c>
      <c r="G1395" s="64" t="s">
        <v>389</v>
      </c>
      <c r="H1395" s="64">
        <v>81</v>
      </c>
      <c r="I1395" s="64">
        <v>47</v>
      </c>
      <c r="J1395" s="64">
        <v>0</v>
      </c>
      <c r="K1395" s="64" t="s">
        <v>395</v>
      </c>
      <c r="L1395" s="64">
        <v>-5</v>
      </c>
      <c r="M1395" s="64">
        <v>1</v>
      </c>
      <c r="N1395" s="62">
        <f t="shared" si="21"/>
        <v>0</v>
      </c>
    </row>
    <row r="1396" spans="1:14" ht="12.75">
      <c r="A1396" s="63">
        <v>1394</v>
      </c>
      <c r="B1396" s="65" t="s">
        <v>1901</v>
      </c>
      <c r="C1396" s="65" t="s">
        <v>675</v>
      </c>
      <c r="D1396" s="64">
        <v>42</v>
      </c>
      <c r="E1396" s="64">
        <v>47</v>
      </c>
      <c r="F1396" s="64">
        <v>0</v>
      </c>
      <c r="G1396" s="64" t="s">
        <v>389</v>
      </c>
      <c r="H1396" s="64">
        <v>71</v>
      </c>
      <c r="I1396" s="64">
        <v>31</v>
      </c>
      <c r="J1396" s="64">
        <v>0</v>
      </c>
      <c r="K1396" s="64" t="s">
        <v>395</v>
      </c>
      <c r="L1396" s="64">
        <v>-5</v>
      </c>
      <c r="M1396" s="64">
        <v>1</v>
      </c>
      <c r="N1396" s="62">
        <f t="shared" si="21"/>
        <v>0</v>
      </c>
    </row>
    <row r="1397" spans="1:14" ht="12.75">
      <c r="A1397" s="63">
        <v>1395</v>
      </c>
      <c r="B1397" s="64" t="s">
        <v>1902</v>
      </c>
      <c r="C1397" s="64" t="s">
        <v>770</v>
      </c>
      <c r="D1397" s="64">
        <v>36</v>
      </c>
      <c r="E1397" s="64">
        <v>8</v>
      </c>
      <c r="F1397" s="64">
        <v>0</v>
      </c>
      <c r="G1397" s="64" t="s">
        <v>389</v>
      </c>
      <c r="H1397" s="64">
        <v>86</v>
      </c>
      <c r="I1397" s="64">
        <v>41</v>
      </c>
      <c r="J1397" s="64">
        <v>0</v>
      </c>
      <c r="K1397" s="64" t="s">
        <v>395</v>
      </c>
      <c r="L1397" s="64">
        <v>-6</v>
      </c>
      <c r="M1397" s="64">
        <v>1</v>
      </c>
      <c r="N1397" s="62">
        <f t="shared" si="21"/>
        <v>0</v>
      </c>
    </row>
    <row r="1398" spans="1:14" ht="12.75">
      <c r="A1398" s="63">
        <v>1396</v>
      </c>
      <c r="B1398" s="64" t="s">
        <v>1903</v>
      </c>
      <c r="C1398" s="64" t="s">
        <v>849</v>
      </c>
      <c r="D1398" s="64">
        <v>25</v>
      </c>
      <c r="E1398" s="64">
        <v>2</v>
      </c>
      <c r="F1398" s="64">
        <v>0</v>
      </c>
      <c r="G1398" s="64" t="s">
        <v>389</v>
      </c>
      <c r="H1398" s="64">
        <v>77</v>
      </c>
      <c r="I1398" s="64">
        <v>28</v>
      </c>
      <c r="J1398" s="64">
        <v>0</v>
      </c>
      <c r="K1398" s="64" t="s">
        <v>395</v>
      </c>
      <c r="L1398" s="64">
        <v>-5</v>
      </c>
      <c r="M1398" s="64">
        <v>1</v>
      </c>
      <c r="N1398" s="62">
        <f t="shared" si="21"/>
        <v>0</v>
      </c>
    </row>
    <row r="1399" spans="1:14" ht="12.75">
      <c r="A1399" s="63">
        <v>1397</v>
      </c>
      <c r="B1399" s="64" t="s">
        <v>1904</v>
      </c>
      <c r="C1399" s="64" t="s">
        <v>488</v>
      </c>
      <c r="D1399" s="64">
        <v>5</v>
      </c>
      <c r="E1399" s="64">
        <v>55</v>
      </c>
      <c r="F1399" s="64">
        <v>0</v>
      </c>
      <c r="G1399" s="64" t="s">
        <v>423</v>
      </c>
      <c r="H1399" s="64">
        <v>35</v>
      </c>
      <c r="I1399" s="64">
        <v>15</v>
      </c>
      <c r="J1399" s="64">
        <v>0</v>
      </c>
      <c r="K1399" s="64" t="s">
        <v>395</v>
      </c>
      <c r="L1399" s="64">
        <v>-3</v>
      </c>
      <c r="M1399" s="64">
        <v>1</v>
      </c>
      <c r="N1399" s="62">
        <f t="shared" si="21"/>
        <v>0</v>
      </c>
    </row>
    <row r="1400" spans="1:14" ht="12.75">
      <c r="A1400" s="63">
        <v>1398</v>
      </c>
      <c r="B1400" s="65" t="s">
        <v>1905</v>
      </c>
      <c r="C1400" s="65" t="s">
        <v>689</v>
      </c>
      <c r="D1400" s="64">
        <v>31</v>
      </c>
      <c r="E1400" s="64">
        <v>37</v>
      </c>
      <c r="F1400" s="64">
        <v>0</v>
      </c>
      <c r="G1400" s="64" t="s">
        <v>389</v>
      </c>
      <c r="H1400" s="64">
        <v>91</v>
      </c>
      <c r="I1400" s="64">
        <v>18</v>
      </c>
      <c r="J1400" s="64">
        <v>0</v>
      </c>
      <c r="K1400" s="64" t="s">
        <v>395</v>
      </c>
      <c r="L1400" s="64">
        <v>-6</v>
      </c>
      <c r="M1400" s="64">
        <v>1</v>
      </c>
      <c r="N1400" s="62">
        <f t="shared" si="21"/>
        <v>0</v>
      </c>
    </row>
    <row r="1401" spans="1:14" ht="12.75">
      <c r="A1401" s="63">
        <v>1399</v>
      </c>
      <c r="B1401" s="65" t="s">
        <v>1906</v>
      </c>
      <c r="C1401" s="65" t="s">
        <v>1102</v>
      </c>
      <c r="D1401" s="64">
        <v>26</v>
      </c>
      <c r="E1401" s="64">
        <v>13</v>
      </c>
      <c r="F1401" s="64">
        <v>0</v>
      </c>
      <c r="G1401" s="64" t="s">
        <v>389</v>
      </c>
      <c r="H1401" s="64">
        <v>68</v>
      </c>
      <c r="I1401" s="64">
        <v>24</v>
      </c>
      <c r="J1401" s="64">
        <v>0</v>
      </c>
      <c r="K1401" s="64" t="s">
        <v>347</v>
      </c>
      <c r="L1401" s="64">
        <v>5</v>
      </c>
      <c r="M1401" s="64">
        <v>1</v>
      </c>
      <c r="N1401" s="62">
        <f t="shared" si="21"/>
        <v>0</v>
      </c>
    </row>
    <row r="1402" spans="1:14" ht="12.75">
      <c r="A1402" s="63">
        <v>1400</v>
      </c>
      <c r="B1402" s="64" t="s">
        <v>1907</v>
      </c>
      <c r="C1402" s="64" t="s">
        <v>1641</v>
      </c>
      <c r="D1402" s="64">
        <v>12</v>
      </c>
      <c r="E1402" s="64">
        <v>60</v>
      </c>
      <c r="F1402" s="64">
        <v>0</v>
      </c>
      <c r="G1402" s="64" t="s">
        <v>423</v>
      </c>
      <c r="H1402" s="64">
        <v>28</v>
      </c>
      <c r="I1402" s="64">
        <v>40</v>
      </c>
      <c r="J1402" s="64">
        <v>0</v>
      </c>
      <c r="K1402" s="64" t="s">
        <v>347</v>
      </c>
      <c r="L1402" s="64">
        <v>2</v>
      </c>
      <c r="M1402" s="64">
        <v>1</v>
      </c>
      <c r="N1402" s="62">
        <f t="shared" si="21"/>
        <v>0</v>
      </c>
    </row>
    <row r="1403" spans="1:14" ht="12.75">
      <c r="A1403" s="63">
        <v>1401</v>
      </c>
      <c r="B1403" s="64" t="s">
        <v>1908</v>
      </c>
      <c r="C1403" s="64" t="s">
        <v>451</v>
      </c>
      <c r="D1403" s="64">
        <v>34</v>
      </c>
      <c r="E1403" s="64">
        <v>46</v>
      </c>
      <c r="F1403" s="64">
        <v>0</v>
      </c>
      <c r="G1403" s="64" t="s">
        <v>389</v>
      </c>
      <c r="H1403" s="64">
        <v>114</v>
      </c>
      <c r="I1403" s="64">
        <v>37</v>
      </c>
      <c r="J1403" s="64">
        <v>0</v>
      </c>
      <c r="K1403" s="64" t="s">
        <v>395</v>
      </c>
      <c r="L1403" s="64">
        <v>-8</v>
      </c>
      <c r="M1403" s="64">
        <v>1</v>
      </c>
      <c r="N1403" s="62">
        <f t="shared" si="21"/>
        <v>0</v>
      </c>
    </row>
    <row r="1404" spans="1:14" ht="12.75">
      <c r="A1404" s="63">
        <v>1402</v>
      </c>
      <c r="B1404" s="64" t="s">
        <v>1909</v>
      </c>
      <c r="C1404" s="64" t="s">
        <v>449</v>
      </c>
      <c r="D1404" s="64">
        <v>8</v>
      </c>
      <c r="E1404" s="64">
        <v>23</v>
      </c>
      <c r="F1404" s="64">
        <v>0</v>
      </c>
      <c r="G1404" s="64" t="s">
        <v>423</v>
      </c>
      <c r="H1404" s="64">
        <v>114</v>
      </c>
      <c r="I1404" s="64">
        <v>35</v>
      </c>
      <c r="J1404" s="64">
        <v>0</v>
      </c>
      <c r="K1404" s="64" t="s">
        <v>347</v>
      </c>
      <c r="L1404" s="64">
        <v>7</v>
      </c>
      <c r="M1404" s="64">
        <v>10</v>
      </c>
      <c r="N1404" s="62" t="str">
        <f t="shared" si="21"/>
        <v>NEGARA BALI</v>
      </c>
    </row>
    <row r="1405" spans="1:14" ht="12.75">
      <c r="A1405" s="63">
        <v>1403</v>
      </c>
      <c r="B1405" s="64" t="s">
        <v>1910</v>
      </c>
      <c r="C1405" s="64" t="s">
        <v>449</v>
      </c>
      <c r="D1405" s="64">
        <v>2</v>
      </c>
      <c r="E1405" s="64">
        <v>42</v>
      </c>
      <c r="F1405" s="64">
        <v>0</v>
      </c>
      <c r="G1405" s="64" t="s">
        <v>423</v>
      </c>
      <c r="H1405" s="64">
        <v>115</v>
      </c>
      <c r="I1405" s="64">
        <v>5</v>
      </c>
      <c r="J1405" s="64">
        <v>0</v>
      </c>
      <c r="K1405" s="64" t="s">
        <v>347</v>
      </c>
      <c r="L1405" s="64">
        <v>8</v>
      </c>
      <c r="M1405" s="64">
        <v>10</v>
      </c>
      <c r="N1405" s="62" t="str">
        <f t="shared" si="21"/>
        <v>NEGARA KALSEL</v>
      </c>
    </row>
    <row r="1406" spans="1:14" ht="12.75">
      <c r="A1406" s="63">
        <v>1404</v>
      </c>
      <c r="B1406" s="64" t="s">
        <v>1911</v>
      </c>
      <c r="C1406" s="64" t="s">
        <v>399</v>
      </c>
      <c r="D1406" s="64">
        <v>17</v>
      </c>
      <c r="E1406" s="64">
        <v>37</v>
      </c>
      <c r="F1406" s="64">
        <v>0</v>
      </c>
      <c r="G1406" s="64" t="s">
        <v>389</v>
      </c>
      <c r="H1406" s="64">
        <v>44</v>
      </c>
      <c r="I1406" s="64">
        <v>26</v>
      </c>
      <c r="J1406" s="64">
        <v>0</v>
      </c>
      <c r="K1406" s="64" t="s">
        <v>347</v>
      </c>
      <c r="L1406" s="64">
        <v>3</v>
      </c>
      <c r="M1406" s="64">
        <v>1</v>
      </c>
      <c r="N1406" s="62">
        <f t="shared" si="21"/>
        <v>0</v>
      </c>
    </row>
    <row r="1407" spans="1:14" ht="12.75">
      <c r="A1407" s="63">
        <v>1405</v>
      </c>
      <c r="B1407" s="65" t="s">
        <v>1912</v>
      </c>
      <c r="C1407" s="65" t="s">
        <v>568</v>
      </c>
      <c r="D1407" s="64">
        <v>38</v>
      </c>
      <c r="E1407" s="64">
        <v>57</v>
      </c>
      <c r="F1407" s="64">
        <v>0</v>
      </c>
      <c r="G1407" s="64" t="s">
        <v>423</v>
      </c>
      <c r="H1407" s="64">
        <v>68</v>
      </c>
      <c r="I1407" s="64">
        <v>9</v>
      </c>
      <c r="J1407" s="64">
        <v>0</v>
      </c>
      <c r="K1407" s="64" t="s">
        <v>395</v>
      </c>
      <c r="L1407" s="64">
        <v>-3</v>
      </c>
      <c r="M1407" s="64">
        <v>1</v>
      </c>
      <c r="N1407" s="62">
        <f t="shared" si="21"/>
        <v>0</v>
      </c>
    </row>
    <row r="1408" spans="1:14" ht="12.75">
      <c r="A1408" s="63">
        <v>1406</v>
      </c>
      <c r="B1408" s="64" t="s">
        <v>1913</v>
      </c>
      <c r="C1408" s="64" t="s">
        <v>834</v>
      </c>
      <c r="D1408" s="64">
        <v>37</v>
      </c>
      <c r="E1408" s="64">
        <v>51</v>
      </c>
      <c r="F1408" s="64">
        <v>0</v>
      </c>
      <c r="G1408" s="64" t="s">
        <v>389</v>
      </c>
      <c r="H1408" s="64">
        <v>94</v>
      </c>
      <c r="I1408" s="64">
        <v>18</v>
      </c>
      <c r="J1408" s="64">
        <v>0</v>
      </c>
      <c r="K1408" s="64" t="s">
        <v>395</v>
      </c>
      <c r="L1408" s="64">
        <v>-6</v>
      </c>
      <c r="M1408" s="64">
        <v>1</v>
      </c>
      <c r="N1408" s="62">
        <f t="shared" si="21"/>
        <v>0</v>
      </c>
    </row>
    <row r="1409" spans="1:14" ht="12.75">
      <c r="A1409" s="63">
        <v>1407</v>
      </c>
      <c r="B1409" s="64" t="s">
        <v>1914</v>
      </c>
      <c r="C1409" s="64" t="s">
        <v>643</v>
      </c>
      <c r="D1409" s="64">
        <v>41</v>
      </c>
      <c r="E1409" s="64">
        <v>41</v>
      </c>
      <c r="F1409" s="64">
        <v>0</v>
      </c>
      <c r="G1409" s="64" t="s">
        <v>389</v>
      </c>
      <c r="H1409" s="64">
        <v>70</v>
      </c>
      <c r="I1409" s="64">
        <v>58</v>
      </c>
      <c r="J1409" s="64">
        <v>0</v>
      </c>
      <c r="K1409" s="64" t="s">
        <v>395</v>
      </c>
      <c r="L1409" s="64">
        <v>-5</v>
      </c>
      <c r="M1409" s="64">
        <v>1</v>
      </c>
      <c r="N1409" s="62">
        <f t="shared" si="21"/>
        <v>0</v>
      </c>
    </row>
    <row r="1410" spans="1:14" ht="12.75">
      <c r="A1410" s="63">
        <v>1408</v>
      </c>
      <c r="B1410" s="64" t="s">
        <v>1915</v>
      </c>
      <c r="C1410" s="64" t="s">
        <v>539</v>
      </c>
      <c r="D1410" s="64">
        <v>35</v>
      </c>
      <c r="E1410" s="64">
        <v>4</v>
      </c>
      <c r="F1410" s="64">
        <v>0</v>
      </c>
      <c r="G1410" s="64" t="s">
        <v>389</v>
      </c>
      <c r="H1410" s="64">
        <v>77</v>
      </c>
      <c r="I1410" s="64">
        <v>3</v>
      </c>
      <c r="J1410" s="64">
        <v>0</v>
      </c>
      <c r="K1410" s="64" t="s">
        <v>395</v>
      </c>
      <c r="L1410" s="64">
        <v>-5</v>
      </c>
      <c r="M1410" s="64">
        <v>1</v>
      </c>
      <c r="N1410" s="62">
        <f t="shared" si="21"/>
        <v>0</v>
      </c>
    </row>
    <row r="1411" spans="1:14" ht="12.75">
      <c r="A1411" s="63">
        <v>1409</v>
      </c>
      <c r="B1411" s="64" t="s">
        <v>1916</v>
      </c>
      <c r="C1411" s="64" t="s">
        <v>763</v>
      </c>
      <c r="D1411" s="64">
        <v>41</v>
      </c>
      <c r="E1411" s="64">
        <v>16</v>
      </c>
      <c r="F1411" s="64">
        <v>0</v>
      </c>
      <c r="G1411" s="64" t="s">
        <v>389</v>
      </c>
      <c r="H1411" s="64">
        <v>72</v>
      </c>
      <c r="I1411" s="64">
        <v>53</v>
      </c>
      <c r="J1411" s="64">
        <v>0</v>
      </c>
      <c r="K1411" s="64" t="s">
        <v>395</v>
      </c>
      <c r="L1411" s="64">
        <v>-5</v>
      </c>
      <c r="M1411" s="64">
        <v>1</v>
      </c>
      <c r="N1411" s="62">
        <f aca="true" t="shared" si="22" ref="N1411:N1474">+IF(C1411=$N$1,B1411,)</f>
        <v>0</v>
      </c>
    </row>
    <row r="1412" spans="1:14" ht="12.75">
      <c r="A1412" s="63">
        <v>1410</v>
      </c>
      <c r="B1412" s="65" t="s">
        <v>1917</v>
      </c>
      <c r="C1412" s="65" t="s">
        <v>463</v>
      </c>
      <c r="D1412" s="64">
        <v>30</v>
      </c>
      <c r="E1412" s="64">
        <v>2</v>
      </c>
      <c r="F1412" s="64">
        <v>0</v>
      </c>
      <c r="G1412" s="64" t="s">
        <v>389</v>
      </c>
      <c r="H1412" s="64">
        <v>91</v>
      </c>
      <c r="I1412" s="64">
        <v>53</v>
      </c>
      <c r="J1412" s="64">
        <v>0</v>
      </c>
      <c r="K1412" s="64" t="s">
        <v>395</v>
      </c>
      <c r="L1412" s="64">
        <v>-6</v>
      </c>
      <c r="M1412" s="64">
        <v>1</v>
      </c>
      <c r="N1412" s="62">
        <f t="shared" si="22"/>
        <v>0</v>
      </c>
    </row>
    <row r="1413" spans="1:14" ht="12.75">
      <c r="A1413" s="63">
        <v>1411</v>
      </c>
      <c r="B1413" s="64" t="s">
        <v>1918</v>
      </c>
      <c r="C1413" s="64" t="s">
        <v>763</v>
      </c>
      <c r="D1413" s="64">
        <v>41</v>
      </c>
      <c r="E1413" s="64">
        <v>20</v>
      </c>
      <c r="F1413" s="64">
        <v>0</v>
      </c>
      <c r="G1413" s="64" t="s">
        <v>389</v>
      </c>
      <c r="H1413" s="64">
        <v>72</v>
      </c>
      <c r="I1413" s="64">
        <v>3</v>
      </c>
      <c r="J1413" s="64">
        <v>0</v>
      </c>
      <c r="K1413" s="64" t="s">
        <v>395</v>
      </c>
      <c r="L1413" s="64">
        <v>-5</v>
      </c>
      <c r="M1413" s="64">
        <v>1</v>
      </c>
      <c r="N1413" s="62">
        <f t="shared" si="22"/>
        <v>0</v>
      </c>
    </row>
    <row r="1414" spans="1:14" ht="12.75">
      <c r="A1414" s="63">
        <v>1412</v>
      </c>
      <c r="B1414" s="65" t="s">
        <v>1919</v>
      </c>
      <c r="C1414" s="65" t="s">
        <v>463</v>
      </c>
      <c r="D1414" s="64">
        <v>29</v>
      </c>
      <c r="E1414" s="64">
        <v>59</v>
      </c>
      <c r="F1414" s="64">
        <v>0</v>
      </c>
      <c r="G1414" s="64" t="s">
        <v>389</v>
      </c>
      <c r="H1414" s="64">
        <v>90</v>
      </c>
      <c r="I1414" s="64">
        <v>15</v>
      </c>
      <c r="J1414" s="64">
        <v>0</v>
      </c>
      <c r="K1414" s="64" t="s">
        <v>395</v>
      </c>
      <c r="L1414" s="64">
        <v>-6</v>
      </c>
      <c r="M1414" s="64">
        <v>1</v>
      </c>
      <c r="N1414" s="62">
        <f t="shared" si="22"/>
        <v>0</v>
      </c>
    </row>
    <row r="1415" spans="1:14" ht="12.75">
      <c r="A1415" s="63">
        <v>1413</v>
      </c>
      <c r="B1415" s="64" t="s">
        <v>1920</v>
      </c>
      <c r="C1415" s="64" t="s">
        <v>555</v>
      </c>
      <c r="D1415" s="64">
        <v>40</v>
      </c>
      <c r="E1415" s="64">
        <v>42</v>
      </c>
      <c r="F1415" s="64">
        <v>0</v>
      </c>
      <c r="G1415" s="64" t="s">
        <v>389</v>
      </c>
      <c r="H1415" s="64">
        <v>74</v>
      </c>
      <c r="I1415" s="64">
        <v>10</v>
      </c>
      <c r="J1415" s="64">
        <v>0</v>
      </c>
      <c r="K1415" s="64" t="s">
        <v>395</v>
      </c>
      <c r="L1415" s="64">
        <v>-5</v>
      </c>
      <c r="M1415" s="64">
        <v>1</v>
      </c>
      <c r="N1415" s="62">
        <f t="shared" si="22"/>
        <v>0</v>
      </c>
    </row>
    <row r="1416" spans="1:14" ht="12.75">
      <c r="A1416" s="63">
        <v>1414</v>
      </c>
      <c r="B1416" s="64" t="s">
        <v>1921</v>
      </c>
      <c r="C1416" s="64" t="s">
        <v>458</v>
      </c>
      <c r="D1416" s="64">
        <v>41</v>
      </c>
      <c r="E1416" s="64">
        <v>30</v>
      </c>
      <c r="F1416" s="64">
        <v>0</v>
      </c>
      <c r="G1416" s="64" t="s">
        <v>389</v>
      </c>
      <c r="H1416" s="64">
        <v>74</v>
      </c>
      <c r="I1416" s="64">
        <v>6</v>
      </c>
      <c r="J1416" s="64">
        <v>0</v>
      </c>
      <c r="K1416" s="64" t="s">
        <v>395</v>
      </c>
      <c r="L1416" s="64">
        <v>-5</v>
      </c>
      <c r="M1416" s="64">
        <v>1</v>
      </c>
      <c r="N1416" s="62">
        <f t="shared" si="22"/>
        <v>0</v>
      </c>
    </row>
    <row r="1417" spans="1:14" ht="12.75">
      <c r="A1417" s="63">
        <v>1415</v>
      </c>
      <c r="B1417" s="65" t="s">
        <v>1922</v>
      </c>
      <c r="C1417" s="65" t="s">
        <v>422</v>
      </c>
      <c r="D1417" s="64">
        <v>32</v>
      </c>
      <c r="E1417" s="64">
        <v>48</v>
      </c>
      <c r="F1417" s="64">
        <v>0</v>
      </c>
      <c r="G1417" s="64" t="s">
        <v>423</v>
      </c>
      <c r="H1417" s="64">
        <v>151</v>
      </c>
      <c r="I1417" s="64">
        <v>50</v>
      </c>
      <c r="J1417" s="64">
        <v>0</v>
      </c>
      <c r="K1417" s="64" t="s">
        <v>347</v>
      </c>
      <c r="L1417" s="64">
        <v>10</v>
      </c>
      <c r="M1417" s="64">
        <v>1</v>
      </c>
      <c r="N1417" s="62">
        <f t="shared" si="22"/>
        <v>0</v>
      </c>
    </row>
    <row r="1418" spans="1:14" ht="12.75">
      <c r="A1418" s="63">
        <v>1416</v>
      </c>
      <c r="B1418" s="64" t="s">
        <v>1922</v>
      </c>
      <c r="C1418" s="64" t="s">
        <v>653</v>
      </c>
      <c r="D1418" s="64">
        <v>55</v>
      </c>
      <c r="E1418" s="64">
        <v>2</v>
      </c>
      <c r="F1418" s="64">
        <v>0</v>
      </c>
      <c r="G1418" s="64" t="s">
        <v>389</v>
      </c>
      <c r="H1418" s="64">
        <v>1</v>
      </c>
      <c r="I1418" s="64">
        <v>41</v>
      </c>
      <c r="J1418" s="64">
        <v>0</v>
      </c>
      <c r="K1418" s="64" t="s">
        <v>395</v>
      </c>
      <c r="L1418" s="64">
        <v>0</v>
      </c>
      <c r="M1418" s="64">
        <v>1</v>
      </c>
      <c r="N1418" s="62">
        <f t="shared" si="22"/>
        <v>0</v>
      </c>
    </row>
    <row r="1419" spans="1:14" ht="12.75">
      <c r="A1419" s="63">
        <v>1417</v>
      </c>
      <c r="B1419" s="64" t="s">
        <v>1923</v>
      </c>
      <c r="C1419" s="64" t="s">
        <v>544</v>
      </c>
      <c r="D1419" s="64">
        <v>44</v>
      </c>
      <c r="E1419" s="64">
        <v>35</v>
      </c>
      <c r="F1419" s="64">
        <v>0</v>
      </c>
      <c r="G1419" s="64" t="s">
        <v>389</v>
      </c>
      <c r="H1419" s="64">
        <v>124</v>
      </c>
      <c r="I1419" s="64">
        <v>3</v>
      </c>
      <c r="J1419" s="64">
        <v>0</v>
      </c>
      <c r="K1419" s="64" t="s">
        <v>395</v>
      </c>
      <c r="L1419" s="64">
        <v>-8</v>
      </c>
      <c r="M1419" s="64">
        <v>1</v>
      </c>
      <c r="N1419" s="62">
        <f t="shared" si="22"/>
        <v>0</v>
      </c>
    </row>
    <row r="1420" spans="1:14" ht="12.75">
      <c r="A1420" s="63">
        <v>1418</v>
      </c>
      <c r="B1420" s="64" t="s">
        <v>1924</v>
      </c>
      <c r="C1420" s="64" t="s">
        <v>701</v>
      </c>
      <c r="D1420" s="64">
        <v>37</v>
      </c>
      <c r="E1420" s="64">
        <v>8</v>
      </c>
      <c r="F1420" s="64">
        <v>0</v>
      </c>
      <c r="G1420" s="64" t="s">
        <v>389</v>
      </c>
      <c r="H1420" s="64">
        <v>76</v>
      </c>
      <c r="I1420" s="64">
        <v>30</v>
      </c>
      <c r="J1420" s="64">
        <v>0</v>
      </c>
      <c r="K1420" s="64" t="s">
        <v>395</v>
      </c>
      <c r="L1420" s="64">
        <v>-5</v>
      </c>
      <c r="M1420" s="64">
        <v>1</v>
      </c>
      <c r="N1420" s="62">
        <f t="shared" si="22"/>
        <v>0</v>
      </c>
    </row>
    <row r="1421" spans="1:14" ht="12.75">
      <c r="A1421" s="63">
        <v>1419</v>
      </c>
      <c r="B1421" s="64" t="s">
        <v>1925</v>
      </c>
      <c r="C1421" s="64" t="s">
        <v>921</v>
      </c>
      <c r="D1421" s="64">
        <v>38</v>
      </c>
      <c r="E1421" s="64">
        <v>3</v>
      </c>
      <c r="F1421" s="64">
        <v>0</v>
      </c>
      <c r="G1421" s="64" t="s">
        <v>389</v>
      </c>
      <c r="H1421" s="64">
        <v>97</v>
      </c>
      <c r="I1421" s="64">
        <v>17</v>
      </c>
      <c r="J1421" s="64">
        <v>0</v>
      </c>
      <c r="K1421" s="64" t="s">
        <v>395</v>
      </c>
      <c r="L1421" s="64">
        <v>-6</v>
      </c>
      <c r="M1421" s="64">
        <v>1</v>
      </c>
      <c r="N1421" s="62">
        <f t="shared" si="22"/>
        <v>0</v>
      </c>
    </row>
    <row r="1422" spans="1:14" ht="12.75">
      <c r="A1422" s="63">
        <v>1420</v>
      </c>
      <c r="B1422" s="64" t="s">
        <v>1926</v>
      </c>
      <c r="C1422" s="64" t="s">
        <v>449</v>
      </c>
      <c r="D1422" s="64">
        <v>7</v>
      </c>
      <c r="E1422" s="64">
        <v>38</v>
      </c>
      <c r="F1422" s="64">
        <v>0</v>
      </c>
      <c r="G1422" s="64" t="s">
        <v>423</v>
      </c>
      <c r="H1422" s="64">
        <v>111</v>
      </c>
      <c r="I1422" s="64">
        <v>53</v>
      </c>
      <c r="J1422" s="64">
        <v>0</v>
      </c>
      <c r="K1422" s="64" t="s">
        <v>347</v>
      </c>
      <c r="L1422" s="64">
        <v>7</v>
      </c>
      <c r="M1422" s="64">
        <v>10</v>
      </c>
      <c r="N1422" s="62" t="str">
        <f t="shared" si="22"/>
        <v>NGANJUK</v>
      </c>
    </row>
    <row r="1423" spans="1:14" ht="12.75">
      <c r="A1423" s="63">
        <v>1421</v>
      </c>
      <c r="B1423" s="64" t="s">
        <v>1927</v>
      </c>
      <c r="C1423" s="64" t="s">
        <v>1027</v>
      </c>
      <c r="D1423" s="64">
        <v>7</v>
      </c>
      <c r="E1423" s="64">
        <v>21</v>
      </c>
      <c r="F1423" s="64">
        <v>0</v>
      </c>
      <c r="G1423" s="64" t="s">
        <v>389</v>
      </c>
      <c r="H1423" s="64">
        <v>13</v>
      </c>
      <c r="I1423" s="64">
        <v>34</v>
      </c>
      <c r="J1423" s="64">
        <v>0</v>
      </c>
      <c r="K1423" s="64" t="s">
        <v>347</v>
      </c>
      <c r="L1423" s="64">
        <v>1</v>
      </c>
      <c r="M1423" s="64">
        <v>1</v>
      </c>
      <c r="N1423" s="62">
        <f t="shared" si="22"/>
        <v>0</v>
      </c>
    </row>
    <row r="1424" spans="1:14" ht="12.75">
      <c r="A1424" s="63">
        <v>1422</v>
      </c>
      <c r="B1424" s="64" t="s">
        <v>1928</v>
      </c>
      <c r="C1424" s="64" t="s">
        <v>449</v>
      </c>
      <c r="D1424" s="64">
        <v>7</v>
      </c>
      <c r="E1424" s="64">
        <v>26</v>
      </c>
      <c r="F1424" s="64">
        <v>0</v>
      </c>
      <c r="G1424" s="64" t="s">
        <v>423</v>
      </c>
      <c r="H1424" s="64">
        <v>111</v>
      </c>
      <c r="I1424" s="64">
        <v>26</v>
      </c>
      <c r="J1424" s="64">
        <v>0</v>
      </c>
      <c r="K1424" s="64" t="s">
        <v>347</v>
      </c>
      <c r="L1424" s="64">
        <v>7</v>
      </c>
      <c r="M1424" s="64">
        <v>10</v>
      </c>
      <c r="N1424" s="62" t="str">
        <f t="shared" si="22"/>
        <v>NGAWI</v>
      </c>
    </row>
    <row r="1425" spans="1:14" ht="12.75">
      <c r="A1425" s="63">
        <v>1423</v>
      </c>
      <c r="B1425" s="65" t="s">
        <v>1929</v>
      </c>
      <c r="C1425" s="65" t="s">
        <v>458</v>
      </c>
      <c r="D1425" s="64">
        <v>43</v>
      </c>
      <c r="E1425" s="64">
        <v>6</v>
      </c>
      <c r="F1425" s="64">
        <v>0</v>
      </c>
      <c r="G1425" s="64" t="s">
        <v>389</v>
      </c>
      <c r="H1425" s="64">
        <v>78</v>
      </c>
      <c r="I1425" s="64">
        <v>57</v>
      </c>
      <c r="J1425" s="64">
        <v>0</v>
      </c>
      <c r="K1425" s="64" t="s">
        <v>395</v>
      </c>
      <c r="L1425" s="64">
        <v>-5</v>
      </c>
      <c r="M1425" s="64">
        <v>1</v>
      </c>
      <c r="N1425" s="62">
        <f t="shared" si="22"/>
        <v>0</v>
      </c>
    </row>
    <row r="1426" spans="1:14" ht="12.75">
      <c r="A1426" s="63">
        <v>1424</v>
      </c>
      <c r="B1426" s="64" t="s">
        <v>1930</v>
      </c>
      <c r="C1426" s="64" t="s">
        <v>425</v>
      </c>
      <c r="D1426" s="64">
        <v>13</v>
      </c>
      <c r="E1426" s="64">
        <v>29</v>
      </c>
      <c r="F1426" s="64">
        <v>0</v>
      </c>
      <c r="G1426" s="64" t="s">
        <v>389</v>
      </c>
      <c r="H1426" s="64">
        <v>2</v>
      </c>
      <c r="I1426" s="64">
        <v>10</v>
      </c>
      <c r="J1426" s="64">
        <v>0</v>
      </c>
      <c r="K1426" s="64" t="s">
        <v>347</v>
      </c>
      <c r="L1426" s="64">
        <v>1</v>
      </c>
      <c r="M1426" s="64">
        <v>1</v>
      </c>
      <c r="N1426" s="62">
        <f t="shared" si="22"/>
        <v>0</v>
      </c>
    </row>
    <row r="1427" spans="1:14" ht="12.75">
      <c r="A1427" s="63">
        <v>1425</v>
      </c>
      <c r="B1427" s="65" t="s">
        <v>1931</v>
      </c>
      <c r="C1427" s="65" t="s">
        <v>429</v>
      </c>
      <c r="D1427" s="64">
        <v>43</v>
      </c>
      <c r="E1427" s="64">
        <v>40</v>
      </c>
      <c r="F1427" s="64">
        <v>0</v>
      </c>
      <c r="G1427" s="64" t="s">
        <v>389</v>
      </c>
      <c r="H1427" s="64">
        <v>7</v>
      </c>
      <c r="I1427" s="64">
        <v>13</v>
      </c>
      <c r="J1427" s="64">
        <v>0</v>
      </c>
      <c r="K1427" s="64" t="s">
        <v>347</v>
      </c>
      <c r="L1427" s="64">
        <v>1</v>
      </c>
      <c r="M1427" s="64">
        <v>1</v>
      </c>
      <c r="N1427" s="62">
        <f t="shared" si="22"/>
        <v>0</v>
      </c>
    </row>
    <row r="1428" spans="1:14" ht="12.75">
      <c r="A1428" s="63">
        <v>1426</v>
      </c>
      <c r="B1428" s="64" t="s">
        <v>1932</v>
      </c>
      <c r="C1428" s="64" t="s">
        <v>441</v>
      </c>
      <c r="D1428" s="64">
        <v>37</v>
      </c>
      <c r="E1428" s="64">
        <v>57</v>
      </c>
      <c r="F1428" s="64">
        <v>0</v>
      </c>
      <c r="G1428" s="64" t="s">
        <v>389</v>
      </c>
      <c r="H1428" s="64">
        <v>139</v>
      </c>
      <c r="I1428" s="64">
        <v>7</v>
      </c>
      <c r="J1428" s="64">
        <v>0</v>
      </c>
      <c r="K1428" s="64" t="s">
        <v>347</v>
      </c>
      <c r="L1428" s="64">
        <v>9</v>
      </c>
      <c r="M1428" s="64">
        <v>1</v>
      </c>
      <c r="N1428" s="62">
        <f t="shared" si="22"/>
        <v>0</v>
      </c>
    </row>
    <row r="1429" spans="1:14" ht="12.75">
      <c r="A1429" s="63">
        <v>1427</v>
      </c>
      <c r="B1429" s="65" t="s">
        <v>1933</v>
      </c>
      <c r="C1429" s="65" t="s">
        <v>429</v>
      </c>
      <c r="D1429" s="64">
        <v>43</v>
      </c>
      <c r="E1429" s="64">
        <v>46</v>
      </c>
      <c r="F1429" s="64">
        <v>0</v>
      </c>
      <c r="G1429" s="64" t="s">
        <v>389</v>
      </c>
      <c r="H1429" s="64">
        <v>4</v>
      </c>
      <c r="I1429" s="64">
        <v>25</v>
      </c>
      <c r="J1429" s="64">
        <v>0</v>
      </c>
      <c r="K1429" s="64" t="s">
        <v>347</v>
      </c>
      <c r="L1429" s="64">
        <v>1</v>
      </c>
      <c r="M1429" s="64">
        <v>1</v>
      </c>
      <c r="N1429" s="62">
        <f t="shared" si="22"/>
        <v>0</v>
      </c>
    </row>
    <row r="1430" spans="1:14" ht="12.75">
      <c r="A1430" s="63">
        <v>1428</v>
      </c>
      <c r="B1430" s="64" t="s">
        <v>1934</v>
      </c>
      <c r="C1430" s="64" t="s">
        <v>844</v>
      </c>
      <c r="D1430" s="64">
        <v>31</v>
      </c>
      <c r="E1430" s="64">
        <v>25</v>
      </c>
      <c r="F1430" s="64">
        <v>0</v>
      </c>
      <c r="G1430" s="64" t="s">
        <v>389</v>
      </c>
      <c r="H1430" s="64">
        <v>110</v>
      </c>
      <c r="I1430" s="64">
        <v>51</v>
      </c>
      <c r="J1430" s="64">
        <v>0</v>
      </c>
      <c r="K1430" s="64" t="s">
        <v>395</v>
      </c>
      <c r="L1430" s="64">
        <v>-7</v>
      </c>
      <c r="M1430" s="64">
        <v>1</v>
      </c>
      <c r="N1430" s="62">
        <f t="shared" si="22"/>
        <v>0</v>
      </c>
    </row>
    <row r="1431" spans="1:14" ht="12.75">
      <c r="A1431" s="63">
        <v>1429</v>
      </c>
      <c r="B1431" s="65" t="s">
        <v>1935</v>
      </c>
      <c r="C1431" s="65" t="s">
        <v>416</v>
      </c>
      <c r="D1431" s="64">
        <v>64</v>
      </c>
      <c r="E1431" s="64">
        <v>31</v>
      </c>
      <c r="F1431" s="64">
        <v>0</v>
      </c>
      <c r="G1431" s="64" t="s">
        <v>389</v>
      </c>
      <c r="H1431" s="64">
        <v>165</v>
      </c>
      <c r="I1431" s="64">
        <v>27</v>
      </c>
      <c r="J1431" s="64">
        <v>0</v>
      </c>
      <c r="K1431" s="64" t="s">
        <v>395</v>
      </c>
      <c r="L1431" s="64">
        <v>-9</v>
      </c>
      <c r="M1431" s="64">
        <v>1</v>
      </c>
      <c r="N1431" s="62">
        <f t="shared" si="22"/>
        <v>0</v>
      </c>
    </row>
    <row r="1432" spans="1:14" ht="12.75">
      <c r="A1432" s="63">
        <v>1430</v>
      </c>
      <c r="B1432" s="65" t="s">
        <v>1936</v>
      </c>
      <c r="C1432" s="65" t="s">
        <v>478</v>
      </c>
      <c r="D1432" s="64">
        <v>41</v>
      </c>
      <c r="E1432" s="64">
        <v>59</v>
      </c>
      <c r="F1432" s="64">
        <v>0</v>
      </c>
      <c r="G1432" s="64" t="s">
        <v>389</v>
      </c>
      <c r="H1432" s="64">
        <v>97</v>
      </c>
      <c r="I1432" s="64">
        <v>26</v>
      </c>
      <c r="J1432" s="64">
        <v>0</v>
      </c>
      <c r="K1432" s="64" t="s">
        <v>395</v>
      </c>
      <c r="L1432" s="64">
        <v>-6</v>
      </c>
      <c r="M1432" s="64">
        <v>1</v>
      </c>
      <c r="N1432" s="62">
        <f t="shared" si="22"/>
        <v>0</v>
      </c>
    </row>
    <row r="1433" spans="1:14" ht="12.75">
      <c r="A1433" s="63">
        <v>1431</v>
      </c>
      <c r="B1433" s="64" t="s">
        <v>1936</v>
      </c>
      <c r="C1433" s="64" t="s">
        <v>701</v>
      </c>
      <c r="D1433" s="64">
        <v>36</v>
      </c>
      <c r="E1433" s="64">
        <v>56</v>
      </c>
      <c r="F1433" s="64">
        <v>0</v>
      </c>
      <c r="G1433" s="64" t="s">
        <v>389</v>
      </c>
      <c r="H1433" s="64">
        <v>76</v>
      </c>
      <c r="I1433" s="64">
        <v>17</v>
      </c>
      <c r="J1433" s="64">
        <v>0</v>
      </c>
      <c r="K1433" s="64" t="s">
        <v>395</v>
      </c>
      <c r="L1433" s="64">
        <v>-5</v>
      </c>
      <c r="M1433" s="64">
        <v>1</v>
      </c>
      <c r="N1433" s="62">
        <f t="shared" si="22"/>
        <v>0</v>
      </c>
    </row>
    <row r="1434" spans="1:14" ht="12.75">
      <c r="A1434" s="63">
        <v>1432</v>
      </c>
      <c r="B1434" s="64" t="s">
        <v>1937</v>
      </c>
      <c r="C1434" s="64" t="s">
        <v>491</v>
      </c>
      <c r="D1434" s="64">
        <v>35</v>
      </c>
      <c r="E1434" s="64">
        <v>14</v>
      </c>
      <c r="F1434" s="64">
        <v>0</v>
      </c>
      <c r="G1434" s="64" t="s">
        <v>389</v>
      </c>
      <c r="H1434" s="64">
        <v>97</v>
      </c>
      <c r="I1434" s="64">
        <v>28</v>
      </c>
      <c r="J1434" s="64">
        <v>0</v>
      </c>
      <c r="K1434" s="64" t="s">
        <v>395</v>
      </c>
      <c r="L1434" s="64">
        <v>-6</v>
      </c>
      <c r="M1434" s="64">
        <v>1</v>
      </c>
      <c r="N1434" s="62">
        <f t="shared" si="22"/>
        <v>0</v>
      </c>
    </row>
    <row r="1435" spans="1:14" ht="12.75">
      <c r="A1435" s="63">
        <v>1433</v>
      </c>
      <c r="B1435" s="64" t="s">
        <v>1938</v>
      </c>
      <c r="C1435" s="64" t="s">
        <v>394</v>
      </c>
      <c r="D1435" s="64">
        <v>46</v>
      </c>
      <c r="E1435" s="64">
        <v>22</v>
      </c>
      <c r="F1435" s="64">
        <v>0</v>
      </c>
      <c r="G1435" s="64" t="s">
        <v>389</v>
      </c>
      <c r="H1435" s="64">
        <v>79</v>
      </c>
      <c r="I1435" s="64">
        <v>25</v>
      </c>
      <c r="J1435" s="64">
        <v>0</v>
      </c>
      <c r="K1435" s="64" t="s">
        <v>395</v>
      </c>
      <c r="L1435" s="64">
        <v>-5</v>
      </c>
      <c r="M1435" s="64">
        <v>1</v>
      </c>
      <c r="N1435" s="62">
        <f t="shared" si="22"/>
        <v>0</v>
      </c>
    </row>
    <row r="1436" spans="1:14" ht="12.75">
      <c r="A1436" s="63">
        <v>1434</v>
      </c>
      <c r="B1436" s="64" t="s">
        <v>1939</v>
      </c>
      <c r="C1436" s="64" t="s">
        <v>544</v>
      </c>
      <c r="D1436" s="64">
        <v>43</v>
      </c>
      <c r="E1436" s="64">
        <v>25</v>
      </c>
      <c r="F1436" s="64">
        <v>0</v>
      </c>
      <c r="G1436" s="64" t="s">
        <v>389</v>
      </c>
      <c r="H1436" s="64">
        <v>124</v>
      </c>
      <c r="I1436" s="64">
        <v>14</v>
      </c>
      <c r="J1436" s="64">
        <v>0</v>
      </c>
      <c r="K1436" s="64" t="s">
        <v>395</v>
      </c>
      <c r="L1436" s="64">
        <v>-8</v>
      </c>
      <c r="M1436" s="64">
        <v>1</v>
      </c>
      <c r="N1436" s="62">
        <f t="shared" si="22"/>
        <v>0</v>
      </c>
    </row>
    <row r="1437" spans="1:14" ht="12.75">
      <c r="A1437" s="63">
        <v>1435</v>
      </c>
      <c r="B1437" s="65" t="s">
        <v>1940</v>
      </c>
      <c r="C1437" s="65" t="s">
        <v>478</v>
      </c>
      <c r="D1437" s="64">
        <v>41</v>
      </c>
      <c r="E1437" s="64">
        <v>8</v>
      </c>
      <c r="F1437" s="64">
        <v>0</v>
      </c>
      <c r="G1437" s="64" t="s">
        <v>389</v>
      </c>
      <c r="H1437" s="64">
        <v>100</v>
      </c>
      <c r="I1437" s="64">
        <v>42</v>
      </c>
      <c r="J1437" s="64">
        <v>0</v>
      </c>
      <c r="K1437" s="64" t="s">
        <v>395</v>
      </c>
      <c r="L1437" s="64">
        <v>-6</v>
      </c>
      <c r="M1437" s="64">
        <v>1</v>
      </c>
      <c r="N1437" s="62">
        <f t="shared" si="22"/>
        <v>0</v>
      </c>
    </row>
    <row r="1438" spans="1:14" ht="12.75">
      <c r="A1438" s="63">
        <v>1436</v>
      </c>
      <c r="B1438" s="65" t="s">
        <v>1941</v>
      </c>
      <c r="C1438" s="65" t="s">
        <v>439</v>
      </c>
      <c r="D1438" s="64">
        <v>32</v>
      </c>
      <c r="E1438" s="64">
        <v>37</v>
      </c>
      <c r="F1438" s="64">
        <v>0</v>
      </c>
      <c r="G1438" s="64" t="s">
        <v>389</v>
      </c>
      <c r="H1438" s="64">
        <v>35</v>
      </c>
      <c r="I1438" s="64">
        <v>36</v>
      </c>
      <c r="J1438" s="64">
        <v>0</v>
      </c>
      <c r="K1438" s="64" t="s">
        <v>347</v>
      </c>
      <c r="L1438" s="64">
        <v>2</v>
      </c>
      <c r="M1438" s="64">
        <v>122</v>
      </c>
      <c r="N1438" s="62">
        <f t="shared" si="22"/>
        <v>0</v>
      </c>
    </row>
    <row r="1439" spans="1:14" ht="12.75">
      <c r="A1439" s="63">
        <v>1437</v>
      </c>
      <c r="B1439" s="64" t="s">
        <v>1942</v>
      </c>
      <c r="C1439" s="64" t="s">
        <v>416</v>
      </c>
      <c r="D1439" s="64">
        <v>62</v>
      </c>
      <c r="E1439" s="64">
        <v>58</v>
      </c>
      <c r="F1439" s="64">
        <v>0</v>
      </c>
      <c r="G1439" s="64" t="s">
        <v>389</v>
      </c>
      <c r="H1439" s="64">
        <v>141</v>
      </c>
      <c r="I1439" s="64">
        <v>55</v>
      </c>
      <c r="J1439" s="64">
        <v>0</v>
      </c>
      <c r="K1439" s="64" t="s">
        <v>395</v>
      </c>
      <c r="L1439" s="64">
        <v>-9</v>
      </c>
      <c r="M1439" s="64">
        <v>1</v>
      </c>
      <c r="N1439" s="62">
        <f t="shared" si="22"/>
        <v>0</v>
      </c>
    </row>
    <row r="1440" spans="1:14" ht="12.75">
      <c r="A1440" s="63">
        <v>1438</v>
      </c>
      <c r="B1440" s="64" t="s">
        <v>1943</v>
      </c>
      <c r="C1440" s="64" t="s">
        <v>1700</v>
      </c>
      <c r="D1440" s="64">
        <v>13</v>
      </c>
      <c r="E1440" s="64">
        <v>19</v>
      </c>
      <c r="F1440" s="64">
        <v>0</v>
      </c>
      <c r="G1440" s="64" t="s">
        <v>423</v>
      </c>
      <c r="H1440" s="64">
        <v>48</v>
      </c>
      <c r="I1440" s="64">
        <v>19</v>
      </c>
      <c r="J1440" s="64">
        <v>0</v>
      </c>
      <c r="K1440" s="64" t="s">
        <v>347</v>
      </c>
      <c r="L1440" s="64">
        <v>3</v>
      </c>
      <c r="M1440" s="64">
        <v>1</v>
      </c>
      <c r="N1440" s="62">
        <f t="shared" si="22"/>
        <v>0</v>
      </c>
    </row>
    <row r="1441" spans="1:14" ht="12.75">
      <c r="A1441" s="63">
        <v>1439</v>
      </c>
      <c r="B1441" s="64" t="s">
        <v>1944</v>
      </c>
      <c r="C1441" s="64" t="s">
        <v>551</v>
      </c>
      <c r="D1441" s="64">
        <v>20</v>
      </c>
      <c r="E1441" s="64">
        <v>56</v>
      </c>
      <c r="F1441" s="64">
        <v>0</v>
      </c>
      <c r="G1441" s="64" t="s">
        <v>389</v>
      </c>
      <c r="H1441" s="64">
        <v>17</v>
      </c>
      <c r="I1441" s="64">
        <v>2</v>
      </c>
      <c r="J1441" s="64">
        <v>0</v>
      </c>
      <c r="K1441" s="64" t="s">
        <v>395</v>
      </c>
      <c r="L1441" s="64">
        <v>0</v>
      </c>
      <c r="M1441" s="64">
        <v>1</v>
      </c>
      <c r="N1441" s="62">
        <f t="shared" si="22"/>
        <v>0</v>
      </c>
    </row>
    <row r="1442" spans="1:14" ht="12.75">
      <c r="A1442" s="63">
        <v>1440</v>
      </c>
      <c r="B1442" s="64" t="s">
        <v>1945</v>
      </c>
      <c r="C1442" s="64" t="s">
        <v>551</v>
      </c>
      <c r="D1442" s="64">
        <v>18</v>
      </c>
      <c r="E1442" s="64">
        <v>6</v>
      </c>
      <c r="F1442" s="64">
        <v>0</v>
      </c>
      <c r="G1442" s="64" t="s">
        <v>389</v>
      </c>
      <c r="H1442" s="64">
        <v>15</v>
      </c>
      <c r="I1442" s="64">
        <v>57</v>
      </c>
      <c r="J1442" s="64">
        <v>0</v>
      </c>
      <c r="K1442" s="64" t="s">
        <v>395</v>
      </c>
      <c r="L1442" s="64">
        <v>0</v>
      </c>
      <c r="M1442" s="64">
        <v>1</v>
      </c>
      <c r="N1442" s="62">
        <f t="shared" si="22"/>
        <v>0</v>
      </c>
    </row>
    <row r="1443" spans="1:14" ht="12.75">
      <c r="A1443" s="63">
        <v>1441</v>
      </c>
      <c r="B1443" s="64" t="s">
        <v>1946</v>
      </c>
      <c r="C1443" s="64" t="s">
        <v>1947</v>
      </c>
      <c r="D1443" s="64">
        <v>22</v>
      </c>
      <c r="E1443" s="64">
        <v>1</v>
      </c>
      <c r="F1443" s="64">
        <v>0</v>
      </c>
      <c r="G1443" s="64" t="s">
        <v>423</v>
      </c>
      <c r="H1443" s="64">
        <v>166</v>
      </c>
      <c r="I1443" s="64">
        <v>13</v>
      </c>
      <c r="J1443" s="64">
        <v>0</v>
      </c>
      <c r="K1443" s="64" t="s">
        <v>347</v>
      </c>
      <c r="L1443" s="64">
        <v>11</v>
      </c>
      <c r="M1443" s="64">
        <v>1</v>
      </c>
      <c r="N1443" s="62">
        <f t="shared" si="22"/>
        <v>0</v>
      </c>
    </row>
    <row r="1444" spans="1:14" ht="12.75">
      <c r="A1444" s="63">
        <v>1442</v>
      </c>
      <c r="B1444" s="65" t="s">
        <v>1948</v>
      </c>
      <c r="C1444" s="65" t="s">
        <v>823</v>
      </c>
      <c r="D1444" s="64">
        <v>21</v>
      </c>
      <c r="E1444" s="64">
        <v>50</v>
      </c>
      <c r="F1444" s="64">
        <v>0</v>
      </c>
      <c r="G1444" s="64" t="s">
        <v>389</v>
      </c>
      <c r="H1444" s="64">
        <v>82</v>
      </c>
      <c r="I1444" s="64">
        <v>47</v>
      </c>
      <c r="J1444" s="64">
        <v>0</v>
      </c>
      <c r="K1444" s="64" t="s">
        <v>395</v>
      </c>
      <c r="L1444" s="64">
        <v>-5</v>
      </c>
      <c r="M1444" s="64">
        <v>1</v>
      </c>
      <c r="N1444" s="62">
        <f t="shared" si="22"/>
        <v>0</v>
      </c>
    </row>
    <row r="1445" spans="1:14" ht="12.75">
      <c r="A1445" s="63">
        <v>1443</v>
      </c>
      <c r="B1445" s="65" t="s">
        <v>1949</v>
      </c>
      <c r="C1445" s="65" t="s">
        <v>449</v>
      </c>
      <c r="D1445" s="64">
        <v>4</v>
      </c>
      <c r="E1445" s="64">
        <v>6</v>
      </c>
      <c r="F1445" s="64">
        <v>0</v>
      </c>
      <c r="G1445" s="64" t="s">
        <v>389</v>
      </c>
      <c r="H1445" s="64">
        <v>117</v>
      </c>
      <c r="I1445" s="64">
        <v>40</v>
      </c>
      <c r="J1445" s="64">
        <v>0</v>
      </c>
      <c r="K1445" s="64" t="s">
        <v>347</v>
      </c>
      <c r="L1445" s="64">
        <v>8</v>
      </c>
      <c r="M1445" s="64">
        <v>10</v>
      </c>
      <c r="N1445" s="62" t="str">
        <f t="shared" si="22"/>
        <v>NUNUKAN</v>
      </c>
    </row>
    <row r="1446" spans="1:14" ht="12.75">
      <c r="A1446" s="63">
        <v>1444</v>
      </c>
      <c r="B1446" s="64" t="s">
        <v>1950</v>
      </c>
      <c r="C1446" s="64" t="s">
        <v>674</v>
      </c>
      <c r="D1446" s="64">
        <v>49</v>
      </c>
      <c r="E1446" s="64">
        <v>30</v>
      </c>
      <c r="F1446" s="64">
        <v>0</v>
      </c>
      <c r="G1446" s="64" t="s">
        <v>389</v>
      </c>
      <c r="H1446" s="64">
        <v>11</v>
      </c>
      <c r="I1446" s="64">
        <v>5</v>
      </c>
      <c r="J1446" s="64">
        <v>0</v>
      </c>
      <c r="K1446" s="64" t="s">
        <v>347</v>
      </c>
      <c r="L1446" s="64">
        <v>1</v>
      </c>
      <c r="M1446" s="64">
        <v>1</v>
      </c>
      <c r="N1446" s="62">
        <f t="shared" si="22"/>
        <v>0</v>
      </c>
    </row>
    <row r="1447" spans="1:14" ht="12.75">
      <c r="A1447" s="63">
        <v>1445</v>
      </c>
      <c r="B1447" s="65" t="s">
        <v>1951</v>
      </c>
      <c r="C1447" s="65" t="s">
        <v>451</v>
      </c>
      <c r="D1447" s="64">
        <v>37</v>
      </c>
      <c r="E1447" s="64">
        <v>43</v>
      </c>
      <c r="F1447" s="64">
        <v>0</v>
      </c>
      <c r="G1447" s="64" t="s">
        <v>389</v>
      </c>
      <c r="H1447" s="64">
        <v>122</v>
      </c>
      <c r="I1447" s="64">
        <v>13</v>
      </c>
      <c r="J1447" s="64">
        <v>0</v>
      </c>
      <c r="K1447" s="64" t="s">
        <v>395</v>
      </c>
      <c r="L1447" s="64">
        <v>-8</v>
      </c>
      <c r="M1447" s="64">
        <v>1</v>
      </c>
      <c r="N1447" s="62">
        <f t="shared" si="22"/>
        <v>0</v>
      </c>
    </row>
    <row r="1448" spans="1:14" ht="12.75">
      <c r="A1448" s="63">
        <v>1446</v>
      </c>
      <c r="B1448" s="64" t="s">
        <v>1952</v>
      </c>
      <c r="C1448" s="64" t="s">
        <v>441</v>
      </c>
      <c r="D1448" s="64">
        <v>42</v>
      </c>
      <c r="E1448" s="64">
        <v>44</v>
      </c>
      <c r="F1448" s="64">
        <v>0</v>
      </c>
      <c r="G1448" s="64" t="s">
        <v>389</v>
      </c>
      <c r="H1448" s="64">
        <v>143</v>
      </c>
      <c r="I1448" s="64">
        <v>13</v>
      </c>
      <c r="J1448" s="64">
        <v>0</v>
      </c>
      <c r="K1448" s="64" t="s">
        <v>347</v>
      </c>
      <c r="L1448" s="64">
        <v>9</v>
      </c>
      <c r="M1448" s="64">
        <v>1</v>
      </c>
      <c r="N1448" s="62">
        <f t="shared" si="22"/>
        <v>0</v>
      </c>
    </row>
    <row r="1449" spans="1:14" ht="12.75">
      <c r="A1449" s="63">
        <v>1447</v>
      </c>
      <c r="B1449" s="64" t="s">
        <v>1953</v>
      </c>
      <c r="C1449" s="64" t="s">
        <v>719</v>
      </c>
      <c r="D1449" s="64">
        <v>29</v>
      </c>
      <c r="E1449" s="64">
        <v>11</v>
      </c>
      <c r="F1449" s="64">
        <v>0</v>
      </c>
      <c r="G1449" s="64" t="s">
        <v>389</v>
      </c>
      <c r="H1449" s="64">
        <v>82</v>
      </c>
      <c r="I1449" s="64">
        <v>14</v>
      </c>
      <c r="J1449" s="64">
        <v>0</v>
      </c>
      <c r="K1449" s="64" t="s">
        <v>395</v>
      </c>
      <c r="L1449" s="64">
        <v>-5</v>
      </c>
      <c r="M1449" s="64">
        <v>1</v>
      </c>
      <c r="N1449" s="62">
        <f t="shared" si="22"/>
        <v>0</v>
      </c>
    </row>
    <row r="1450" spans="1:14" ht="12.75">
      <c r="A1450" s="63">
        <v>1448</v>
      </c>
      <c r="B1450" s="64" t="s">
        <v>1954</v>
      </c>
      <c r="C1450" s="64" t="s">
        <v>701</v>
      </c>
      <c r="D1450" s="64">
        <v>36</v>
      </c>
      <c r="E1450" s="64">
        <v>49</v>
      </c>
      <c r="F1450" s="64">
        <v>0</v>
      </c>
      <c r="G1450" s="64" t="s">
        <v>389</v>
      </c>
      <c r="H1450" s="64">
        <v>76</v>
      </c>
      <c r="I1450" s="64">
        <v>2</v>
      </c>
      <c r="J1450" s="64">
        <v>0</v>
      </c>
      <c r="K1450" s="64" t="s">
        <v>395</v>
      </c>
      <c r="L1450" s="64">
        <v>-5</v>
      </c>
      <c r="M1450" s="64">
        <v>1</v>
      </c>
      <c r="N1450" s="62">
        <f t="shared" si="22"/>
        <v>0</v>
      </c>
    </row>
    <row r="1451" spans="1:14" ht="12.75">
      <c r="A1451" s="63">
        <v>1449</v>
      </c>
      <c r="B1451" s="65" t="s">
        <v>1955</v>
      </c>
      <c r="C1451" s="65" t="s">
        <v>478</v>
      </c>
      <c r="D1451" s="64">
        <v>41</v>
      </c>
      <c r="E1451" s="64">
        <v>7</v>
      </c>
      <c r="F1451" s="64">
        <v>0</v>
      </c>
      <c r="G1451" s="64" t="s">
        <v>389</v>
      </c>
      <c r="H1451" s="64">
        <v>101</v>
      </c>
      <c r="I1451" s="64">
        <v>46</v>
      </c>
      <c r="J1451" s="64">
        <v>0</v>
      </c>
      <c r="K1451" s="64" t="s">
        <v>395</v>
      </c>
      <c r="L1451" s="64">
        <v>-7</v>
      </c>
      <c r="M1451" s="64">
        <v>1</v>
      </c>
      <c r="N1451" s="62">
        <f t="shared" si="22"/>
        <v>0</v>
      </c>
    </row>
    <row r="1452" spans="1:14" ht="12.75">
      <c r="A1452" s="63">
        <v>1450</v>
      </c>
      <c r="B1452" s="64" t="s">
        <v>1956</v>
      </c>
      <c r="C1452" s="64" t="s">
        <v>703</v>
      </c>
      <c r="D1452" s="64">
        <v>41</v>
      </c>
      <c r="E1452" s="64">
        <v>7</v>
      </c>
      <c r="F1452" s="64">
        <v>0</v>
      </c>
      <c r="G1452" s="64" t="s">
        <v>389</v>
      </c>
      <c r="H1452" s="64">
        <v>111</v>
      </c>
      <c r="I1452" s="64">
        <v>58</v>
      </c>
      <c r="J1452" s="64">
        <v>0</v>
      </c>
      <c r="K1452" s="64" t="s">
        <v>395</v>
      </c>
      <c r="L1452" s="64">
        <v>-7</v>
      </c>
      <c r="M1452" s="64">
        <v>1</v>
      </c>
      <c r="N1452" s="62">
        <f t="shared" si="22"/>
        <v>0</v>
      </c>
    </row>
    <row r="1453" spans="1:14" ht="12.75">
      <c r="A1453" s="63">
        <v>1451</v>
      </c>
      <c r="B1453" s="64" t="s">
        <v>1957</v>
      </c>
      <c r="C1453" s="64" t="s">
        <v>458</v>
      </c>
      <c r="D1453" s="64">
        <v>44</v>
      </c>
      <c r="E1453" s="64">
        <v>41</v>
      </c>
      <c r="F1453" s="64">
        <v>0</v>
      </c>
      <c r="G1453" s="64" t="s">
        <v>389</v>
      </c>
      <c r="H1453" s="64">
        <v>75</v>
      </c>
      <c r="I1453" s="64">
        <v>28</v>
      </c>
      <c r="J1453" s="64">
        <v>0</v>
      </c>
      <c r="K1453" s="64" t="s">
        <v>395</v>
      </c>
      <c r="L1453" s="64">
        <v>-5</v>
      </c>
      <c r="M1453" s="64">
        <v>1</v>
      </c>
      <c r="N1453" s="62">
        <f t="shared" si="22"/>
        <v>0</v>
      </c>
    </row>
    <row r="1454" spans="1:14" ht="12.75">
      <c r="A1454" s="63">
        <v>1452</v>
      </c>
      <c r="B1454" s="64" t="s">
        <v>1958</v>
      </c>
      <c r="C1454" s="64" t="s">
        <v>441</v>
      </c>
      <c r="D1454" s="64">
        <v>26</v>
      </c>
      <c r="E1454" s="64">
        <v>12</v>
      </c>
      <c r="F1454" s="64">
        <v>0</v>
      </c>
      <c r="G1454" s="64" t="s">
        <v>389</v>
      </c>
      <c r="H1454" s="64">
        <v>127</v>
      </c>
      <c r="I1454" s="64">
        <v>39</v>
      </c>
      <c r="J1454" s="64">
        <v>0</v>
      </c>
      <c r="K1454" s="64" t="s">
        <v>347</v>
      </c>
      <c r="L1454" s="64">
        <v>9</v>
      </c>
      <c r="M1454" s="64">
        <v>1</v>
      </c>
      <c r="N1454" s="62">
        <f t="shared" si="22"/>
        <v>0</v>
      </c>
    </row>
    <row r="1455" spans="1:14" ht="12.75">
      <c r="A1455" s="63">
        <v>1453</v>
      </c>
      <c r="B1455" s="64" t="s">
        <v>1959</v>
      </c>
      <c r="C1455" s="64" t="s">
        <v>491</v>
      </c>
      <c r="D1455" s="64">
        <v>35</v>
      </c>
      <c r="E1455" s="64">
        <v>32</v>
      </c>
      <c r="F1455" s="64">
        <v>0</v>
      </c>
      <c r="G1455" s="64" t="s">
        <v>389</v>
      </c>
      <c r="H1455" s="64">
        <v>97</v>
      </c>
      <c r="I1455" s="64">
        <v>39</v>
      </c>
      <c r="J1455" s="64">
        <v>0</v>
      </c>
      <c r="K1455" s="64" t="s">
        <v>395</v>
      </c>
      <c r="L1455" s="64">
        <v>-6</v>
      </c>
      <c r="M1455" s="64">
        <v>1</v>
      </c>
      <c r="N1455" s="62">
        <f t="shared" si="22"/>
        <v>0</v>
      </c>
    </row>
    <row r="1456" spans="1:14" ht="12.75">
      <c r="A1456" s="63">
        <v>1454</v>
      </c>
      <c r="B1456" s="64" t="s">
        <v>1960</v>
      </c>
      <c r="C1456" s="64" t="s">
        <v>468</v>
      </c>
      <c r="D1456" s="64">
        <v>40</v>
      </c>
      <c r="E1456" s="64">
        <v>54</v>
      </c>
      <c r="F1456" s="64">
        <v>0</v>
      </c>
      <c r="G1456" s="64" t="s">
        <v>389</v>
      </c>
      <c r="H1456" s="64">
        <v>9</v>
      </c>
      <c r="I1456" s="64">
        <v>31</v>
      </c>
      <c r="J1456" s="64">
        <v>0</v>
      </c>
      <c r="K1456" s="64" t="s">
        <v>347</v>
      </c>
      <c r="L1456" s="64">
        <v>1</v>
      </c>
      <c r="M1456" s="64">
        <v>1</v>
      </c>
      <c r="N1456" s="62">
        <f t="shared" si="22"/>
        <v>0</v>
      </c>
    </row>
    <row r="1457" spans="1:14" ht="12.75">
      <c r="A1457" s="63">
        <v>1455</v>
      </c>
      <c r="B1457" s="65" t="s">
        <v>1961</v>
      </c>
      <c r="C1457" s="65" t="s">
        <v>458</v>
      </c>
      <c r="D1457" s="64">
        <v>42</v>
      </c>
      <c r="E1457" s="64">
        <v>14</v>
      </c>
      <c r="F1457" s="64">
        <v>0</v>
      </c>
      <c r="G1457" s="64" t="s">
        <v>389</v>
      </c>
      <c r="H1457" s="64">
        <v>78</v>
      </c>
      <c r="I1457" s="64">
        <v>23</v>
      </c>
      <c r="J1457" s="64">
        <v>0</v>
      </c>
      <c r="K1457" s="64" t="s">
        <v>395</v>
      </c>
      <c r="L1457" s="64">
        <v>-5</v>
      </c>
      <c r="M1457" s="64">
        <v>1</v>
      </c>
      <c r="N1457" s="62">
        <f t="shared" si="22"/>
        <v>0</v>
      </c>
    </row>
    <row r="1458" spans="1:14" ht="12.75">
      <c r="A1458" s="63">
        <v>1456</v>
      </c>
      <c r="B1458" s="64" t="s">
        <v>1962</v>
      </c>
      <c r="C1458" s="64" t="s">
        <v>660</v>
      </c>
      <c r="D1458" s="64">
        <v>46</v>
      </c>
      <c r="E1458" s="64">
        <v>58</v>
      </c>
      <c r="F1458" s="64">
        <v>0</v>
      </c>
      <c r="G1458" s="64" t="s">
        <v>389</v>
      </c>
      <c r="H1458" s="64">
        <v>122</v>
      </c>
      <c r="I1458" s="64">
        <v>54</v>
      </c>
      <c r="J1458" s="64">
        <v>0</v>
      </c>
      <c r="K1458" s="64" t="s">
        <v>395</v>
      </c>
      <c r="L1458" s="64">
        <v>-8</v>
      </c>
      <c r="M1458" s="64">
        <v>1</v>
      </c>
      <c r="N1458" s="62">
        <f t="shared" si="22"/>
        <v>0</v>
      </c>
    </row>
    <row r="1459" spans="1:14" ht="12.75">
      <c r="A1459" s="63">
        <v>1457</v>
      </c>
      <c r="B1459" s="65" t="s">
        <v>1963</v>
      </c>
      <c r="C1459" s="65" t="s">
        <v>478</v>
      </c>
      <c r="D1459" s="64">
        <v>41</v>
      </c>
      <c r="E1459" s="64">
        <v>18</v>
      </c>
      <c r="F1459" s="64">
        <v>0</v>
      </c>
      <c r="G1459" s="64" t="s">
        <v>389</v>
      </c>
      <c r="H1459" s="64">
        <v>95</v>
      </c>
      <c r="I1459" s="64">
        <v>54</v>
      </c>
      <c r="J1459" s="64">
        <v>0</v>
      </c>
      <c r="K1459" s="64" t="s">
        <v>395</v>
      </c>
      <c r="L1459" s="64">
        <v>-6</v>
      </c>
      <c r="M1459" s="64">
        <v>1</v>
      </c>
      <c r="N1459" s="62">
        <f t="shared" si="22"/>
        <v>0</v>
      </c>
    </row>
    <row r="1460" spans="1:14" ht="12.75">
      <c r="A1460" s="63">
        <v>1458</v>
      </c>
      <c r="B1460" s="65" t="s">
        <v>1964</v>
      </c>
      <c r="C1460" s="65" t="s">
        <v>439</v>
      </c>
      <c r="D1460" s="64">
        <v>31</v>
      </c>
      <c r="E1460" s="64">
        <v>32</v>
      </c>
      <c r="F1460" s="64">
        <v>0</v>
      </c>
      <c r="G1460" s="64" t="s">
        <v>389</v>
      </c>
      <c r="H1460" s="64">
        <v>37</v>
      </c>
      <c r="I1460" s="64">
        <v>4</v>
      </c>
      <c r="J1460" s="64">
        <v>30</v>
      </c>
      <c r="K1460" s="64" t="s">
        <v>347</v>
      </c>
      <c r="L1460" s="64">
        <v>2</v>
      </c>
      <c r="M1460" s="64">
        <v>545</v>
      </c>
      <c r="N1460" s="62">
        <f t="shared" si="22"/>
        <v>0</v>
      </c>
    </row>
    <row r="1461" spans="1:14" ht="12.75">
      <c r="A1461" s="63">
        <v>1459</v>
      </c>
      <c r="B1461" s="65" t="s">
        <v>1965</v>
      </c>
      <c r="C1461" s="65" t="s">
        <v>478</v>
      </c>
      <c r="D1461" s="64">
        <v>42</v>
      </c>
      <c r="E1461" s="64">
        <v>28</v>
      </c>
      <c r="F1461" s="64">
        <v>0</v>
      </c>
      <c r="G1461" s="64" t="s">
        <v>389</v>
      </c>
      <c r="H1461" s="64">
        <v>98</v>
      </c>
      <c r="I1461" s="64">
        <v>41</v>
      </c>
      <c r="J1461" s="64">
        <v>0</v>
      </c>
      <c r="K1461" s="64" t="s">
        <v>395</v>
      </c>
      <c r="L1461" s="64">
        <v>-6</v>
      </c>
      <c r="M1461" s="64">
        <v>1</v>
      </c>
      <c r="N1461" s="62">
        <f t="shared" si="22"/>
        <v>0</v>
      </c>
    </row>
    <row r="1462" spans="1:14" ht="12.75">
      <c r="A1462" s="63">
        <v>1460</v>
      </c>
      <c r="B1462" s="65" t="s">
        <v>1966</v>
      </c>
      <c r="C1462" s="65" t="s">
        <v>451</v>
      </c>
      <c r="D1462" s="64">
        <v>34</v>
      </c>
      <c r="E1462" s="64">
        <v>3</v>
      </c>
      <c r="F1462" s="64">
        <v>0</v>
      </c>
      <c r="G1462" s="64" t="s">
        <v>389</v>
      </c>
      <c r="H1462" s="64">
        <v>117</v>
      </c>
      <c r="I1462" s="64">
        <v>36</v>
      </c>
      <c r="J1462" s="64">
        <v>0</v>
      </c>
      <c r="K1462" s="64" t="s">
        <v>395</v>
      </c>
      <c r="L1462" s="64">
        <v>-8</v>
      </c>
      <c r="M1462" s="64">
        <v>1</v>
      </c>
      <c r="N1462" s="62">
        <f t="shared" si="22"/>
        <v>0</v>
      </c>
    </row>
    <row r="1463" spans="1:14" ht="12.75">
      <c r="A1463" s="63">
        <v>1461</v>
      </c>
      <c r="B1463" s="64" t="s">
        <v>1966</v>
      </c>
      <c r="C1463" s="64" t="s">
        <v>544</v>
      </c>
      <c r="D1463" s="64">
        <v>44</v>
      </c>
      <c r="E1463" s="64">
        <v>1</v>
      </c>
      <c r="F1463" s="64">
        <v>0</v>
      </c>
      <c r="G1463" s="64" t="s">
        <v>389</v>
      </c>
      <c r="H1463" s="64">
        <v>117</v>
      </c>
      <c r="I1463" s="64">
        <v>1</v>
      </c>
      <c r="J1463" s="64">
        <v>0</v>
      </c>
      <c r="K1463" s="64" t="s">
        <v>395</v>
      </c>
      <c r="L1463" s="64">
        <v>-8</v>
      </c>
      <c r="M1463" s="64">
        <v>1</v>
      </c>
      <c r="N1463" s="62">
        <f t="shared" si="22"/>
        <v>0</v>
      </c>
    </row>
    <row r="1464" spans="1:14" ht="12.75">
      <c r="A1464" s="63">
        <v>1462</v>
      </c>
      <c r="B1464" s="64" t="s">
        <v>1967</v>
      </c>
      <c r="C1464" s="64" t="s">
        <v>518</v>
      </c>
      <c r="D1464" s="64">
        <v>51</v>
      </c>
      <c r="E1464" s="64">
        <v>15</v>
      </c>
      <c r="F1464" s="64">
        <v>0</v>
      </c>
      <c r="G1464" s="64" t="s">
        <v>389</v>
      </c>
      <c r="H1464" s="64">
        <v>2</v>
      </c>
      <c r="I1464" s="64">
        <v>54</v>
      </c>
      <c r="J1464" s="64">
        <v>0</v>
      </c>
      <c r="K1464" s="64" t="s">
        <v>347</v>
      </c>
      <c r="L1464" s="64">
        <v>3</v>
      </c>
      <c r="M1464" s="64">
        <v>1</v>
      </c>
      <c r="N1464" s="62">
        <f t="shared" si="22"/>
        <v>0</v>
      </c>
    </row>
    <row r="1465" spans="1:14" ht="12.75">
      <c r="A1465" s="63">
        <v>1463</v>
      </c>
      <c r="B1465" s="65" t="s">
        <v>1968</v>
      </c>
      <c r="C1465" s="65" t="s">
        <v>470</v>
      </c>
      <c r="D1465" s="64">
        <v>35</v>
      </c>
      <c r="E1465" s="64">
        <v>33</v>
      </c>
      <c r="F1465" s="64">
        <v>0</v>
      </c>
      <c r="G1465" s="64" t="s">
        <v>389</v>
      </c>
      <c r="H1465" s="64">
        <v>0</v>
      </c>
      <c r="I1465" s="64">
        <v>32</v>
      </c>
      <c r="J1465" s="64">
        <v>0</v>
      </c>
      <c r="K1465" s="64" t="s">
        <v>395</v>
      </c>
      <c r="L1465" s="64">
        <v>1</v>
      </c>
      <c r="M1465" s="64">
        <v>1</v>
      </c>
      <c r="N1465" s="62">
        <f t="shared" si="22"/>
        <v>0</v>
      </c>
    </row>
    <row r="1466" spans="1:14" ht="12.75">
      <c r="A1466" s="63">
        <v>1464</v>
      </c>
      <c r="B1466" s="64" t="s">
        <v>1969</v>
      </c>
      <c r="C1466" s="64" t="s">
        <v>451</v>
      </c>
      <c r="D1466" s="64">
        <v>33</v>
      </c>
      <c r="E1466" s="64">
        <v>41</v>
      </c>
      <c r="F1466" s="64">
        <v>0</v>
      </c>
      <c r="G1466" s="64" t="s">
        <v>389</v>
      </c>
      <c r="H1466" s="64">
        <v>117</v>
      </c>
      <c r="I1466" s="64">
        <v>52</v>
      </c>
      <c r="J1466" s="64">
        <v>0</v>
      </c>
      <c r="K1466" s="64" t="s">
        <v>395</v>
      </c>
      <c r="L1466" s="64">
        <v>-8</v>
      </c>
      <c r="M1466" s="64">
        <v>1</v>
      </c>
      <c r="N1466" s="62">
        <f t="shared" si="22"/>
        <v>0</v>
      </c>
    </row>
    <row r="1467" spans="1:14" ht="12.75">
      <c r="A1467" s="63">
        <v>1465</v>
      </c>
      <c r="B1467" s="64" t="s">
        <v>1970</v>
      </c>
      <c r="C1467" s="64" t="s">
        <v>436</v>
      </c>
      <c r="D1467" s="64">
        <v>33</v>
      </c>
      <c r="E1467" s="64">
        <v>28</v>
      </c>
      <c r="F1467" s="64">
        <v>0</v>
      </c>
      <c r="G1467" s="64" t="s">
        <v>389</v>
      </c>
      <c r="H1467" s="64">
        <v>80</v>
      </c>
      <c r="I1467" s="64">
        <v>51</v>
      </c>
      <c r="J1467" s="64">
        <v>0</v>
      </c>
      <c r="K1467" s="64" t="s">
        <v>395</v>
      </c>
      <c r="L1467" s="64">
        <v>-5</v>
      </c>
      <c r="M1467" s="64">
        <v>1</v>
      </c>
      <c r="N1467" s="62">
        <f t="shared" si="22"/>
        <v>0</v>
      </c>
    </row>
    <row r="1468" spans="1:14" ht="12.75">
      <c r="A1468" s="63">
        <v>1466</v>
      </c>
      <c r="B1468" s="64" t="s">
        <v>1971</v>
      </c>
      <c r="C1468" s="64" t="s">
        <v>719</v>
      </c>
      <c r="D1468" s="64">
        <v>28</v>
      </c>
      <c r="E1468" s="64">
        <v>33</v>
      </c>
      <c r="F1468" s="64">
        <v>0</v>
      </c>
      <c r="G1468" s="64" t="s">
        <v>389</v>
      </c>
      <c r="H1468" s="64">
        <v>81</v>
      </c>
      <c r="I1468" s="64">
        <v>20</v>
      </c>
      <c r="J1468" s="64">
        <v>0</v>
      </c>
      <c r="K1468" s="64" t="s">
        <v>395</v>
      </c>
      <c r="L1468" s="64">
        <v>-5</v>
      </c>
      <c r="M1468" s="64">
        <v>1</v>
      </c>
      <c r="N1468" s="62">
        <f t="shared" si="22"/>
        <v>0</v>
      </c>
    </row>
    <row r="1469" spans="1:14" ht="12.75">
      <c r="A1469" s="63">
        <v>1467</v>
      </c>
      <c r="B1469" s="64" t="s">
        <v>1972</v>
      </c>
      <c r="C1469" s="64" t="s">
        <v>451</v>
      </c>
      <c r="D1469" s="64">
        <v>39</v>
      </c>
      <c r="E1469" s="64">
        <v>30</v>
      </c>
      <c r="F1469" s="64">
        <v>0</v>
      </c>
      <c r="G1469" s="64" t="s">
        <v>389</v>
      </c>
      <c r="H1469" s="64">
        <v>121</v>
      </c>
      <c r="I1469" s="64">
        <v>37</v>
      </c>
      <c r="J1469" s="64">
        <v>0</v>
      </c>
      <c r="K1469" s="64" t="s">
        <v>395</v>
      </c>
      <c r="L1469" s="64">
        <v>-8</v>
      </c>
      <c r="M1469" s="64">
        <v>1</v>
      </c>
      <c r="N1469" s="62">
        <f t="shared" si="22"/>
        <v>0</v>
      </c>
    </row>
    <row r="1470" spans="1:14" ht="12.75">
      <c r="A1470" s="63">
        <v>1468</v>
      </c>
      <c r="B1470" s="64" t="s">
        <v>1973</v>
      </c>
      <c r="C1470" s="64" t="s">
        <v>441</v>
      </c>
      <c r="D1470" s="64">
        <v>34</v>
      </c>
      <c r="E1470" s="64">
        <v>47</v>
      </c>
      <c r="F1470" s="64">
        <v>0</v>
      </c>
      <c r="G1470" s="64" t="s">
        <v>389</v>
      </c>
      <c r="H1470" s="64">
        <v>135</v>
      </c>
      <c r="I1470" s="64">
        <v>26</v>
      </c>
      <c r="J1470" s="64">
        <v>0</v>
      </c>
      <c r="K1470" s="64" t="s">
        <v>347</v>
      </c>
      <c r="L1470" s="64">
        <v>9</v>
      </c>
      <c r="M1470" s="64">
        <v>1</v>
      </c>
      <c r="N1470" s="62">
        <f t="shared" si="22"/>
        <v>0</v>
      </c>
    </row>
    <row r="1471" spans="1:14" ht="12.75">
      <c r="A1471" s="63">
        <v>1469</v>
      </c>
      <c r="B1471" s="64" t="s">
        <v>1974</v>
      </c>
      <c r="C1471" s="64" t="s">
        <v>871</v>
      </c>
      <c r="D1471" s="64">
        <v>37</v>
      </c>
      <c r="E1471" s="64">
        <v>5</v>
      </c>
      <c r="F1471" s="64">
        <v>0</v>
      </c>
      <c r="G1471" s="64" t="s">
        <v>389</v>
      </c>
      <c r="H1471" s="64">
        <v>127</v>
      </c>
      <c r="I1471" s="64">
        <v>2</v>
      </c>
      <c r="J1471" s="64">
        <v>0</v>
      </c>
      <c r="K1471" s="64" t="s">
        <v>347</v>
      </c>
      <c r="L1471" s="64">
        <v>9</v>
      </c>
      <c r="M1471" s="64">
        <v>1</v>
      </c>
      <c r="N1471" s="62">
        <f t="shared" si="22"/>
        <v>0</v>
      </c>
    </row>
    <row r="1472" spans="1:14" ht="12.75">
      <c r="A1472" s="63">
        <v>1470</v>
      </c>
      <c r="B1472" s="64" t="s">
        <v>1975</v>
      </c>
      <c r="C1472" s="64" t="s">
        <v>480</v>
      </c>
      <c r="D1472" s="64">
        <v>44</v>
      </c>
      <c r="E1472" s="64">
        <v>27</v>
      </c>
      <c r="F1472" s="64">
        <v>0</v>
      </c>
      <c r="G1472" s="64" t="s">
        <v>389</v>
      </c>
      <c r="H1472" s="64">
        <v>83</v>
      </c>
      <c r="I1472" s="64">
        <v>24</v>
      </c>
      <c r="J1472" s="64">
        <v>0</v>
      </c>
      <c r="K1472" s="64" t="s">
        <v>395</v>
      </c>
      <c r="L1472" s="64">
        <v>-5</v>
      </c>
      <c r="M1472" s="64">
        <v>1</v>
      </c>
      <c r="N1472" s="62">
        <f t="shared" si="22"/>
        <v>0</v>
      </c>
    </row>
    <row r="1473" spans="1:14" ht="12.75">
      <c r="A1473" s="63">
        <v>1471</v>
      </c>
      <c r="B1473" s="65" t="s">
        <v>1976</v>
      </c>
      <c r="C1473" s="65" t="s">
        <v>523</v>
      </c>
      <c r="D1473" s="64">
        <v>43</v>
      </c>
      <c r="E1473" s="64">
        <v>59</v>
      </c>
      <c r="F1473" s="64">
        <v>0</v>
      </c>
      <c r="G1473" s="64" t="s">
        <v>389</v>
      </c>
      <c r="H1473" s="64">
        <v>88</v>
      </c>
      <c r="I1473" s="64">
        <v>33</v>
      </c>
      <c r="J1473" s="64">
        <v>0</v>
      </c>
      <c r="K1473" s="64" t="s">
        <v>395</v>
      </c>
      <c r="L1473" s="64">
        <v>-6</v>
      </c>
      <c r="M1473" s="64">
        <v>1</v>
      </c>
      <c r="N1473" s="62">
        <f t="shared" si="22"/>
        <v>0</v>
      </c>
    </row>
    <row r="1474" spans="1:14" ht="12.75">
      <c r="A1474" s="63">
        <v>1472</v>
      </c>
      <c r="B1474" s="64" t="s">
        <v>1977</v>
      </c>
      <c r="C1474" s="64" t="s">
        <v>614</v>
      </c>
      <c r="D1474" s="64">
        <v>60</v>
      </c>
      <c r="E1474" s="64">
        <v>12</v>
      </c>
      <c r="F1474" s="64">
        <v>0</v>
      </c>
      <c r="G1474" s="64" t="s">
        <v>389</v>
      </c>
      <c r="H1474" s="64">
        <v>11</v>
      </c>
      <c r="I1474" s="64">
        <v>5</v>
      </c>
      <c r="J1474" s="64">
        <v>0</v>
      </c>
      <c r="K1474" s="64" t="s">
        <v>347</v>
      </c>
      <c r="L1474" s="64">
        <v>1</v>
      </c>
      <c r="M1474" s="64">
        <v>1</v>
      </c>
      <c r="N1474" s="62">
        <f t="shared" si="22"/>
        <v>0</v>
      </c>
    </row>
    <row r="1475" spans="1:14" ht="12.75">
      <c r="A1475" s="63">
        <v>1473</v>
      </c>
      <c r="B1475" s="64" t="s">
        <v>1978</v>
      </c>
      <c r="C1475" s="64" t="s">
        <v>738</v>
      </c>
      <c r="D1475" s="64">
        <v>63</v>
      </c>
      <c r="E1475" s="64">
        <v>12</v>
      </c>
      <c r="F1475" s="64">
        <v>0</v>
      </c>
      <c r="G1475" s="64" t="s">
        <v>389</v>
      </c>
      <c r="H1475" s="64">
        <v>14</v>
      </c>
      <c r="I1475" s="64">
        <v>30</v>
      </c>
      <c r="J1475" s="64">
        <v>0</v>
      </c>
      <c r="K1475" s="64" t="s">
        <v>347</v>
      </c>
      <c r="L1475" s="64">
        <v>1</v>
      </c>
      <c r="M1475" s="64">
        <v>1</v>
      </c>
      <c r="N1475" s="62">
        <f aca="true" t="shared" si="23" ref="N1475:N1538">+IF(C1475=$N$1,B1475,)</f>
        <v>0</v>
      </c>
    </row>
    <row r="1476" spans="1:14" ht="12.75">
      <c r="A1476" s="63">
        <v>1474</v>
      </c>
      <c r="B1476" s="64" t="s">
        <v>1979</v>
      </c>
      <c r="C1476" s="64" t="s">
        <v>394</v>
      </c>
      <c r="D1476" s="64">
        <v>45</v>
      </c>
      <c r="E1476" s="64">
        <v>19</v>
      </c>
      <c r="F1476" s="64">
        <v>0</v>
      </c>
      <c r="G1476" s="64" t="s">
        <v>389</v>
      </c>
      <c r="H1476" s="64">
        <v>75</v>
      </c>
      <c r="I1476" s="64">
        <v>40</v>
      </c>
      <c r="J1476" s="64">
        <v>0</v>
      </c>
      <c r="K1476" s="64" t="s">
        <v>395</v>
      </c>
      <c r="L1476" s="64">
        <v>-5</v>
      </c>
      <c r="M1476" s="64">
        <v>1</v>
      </c>
      <c r="N1476" s="62">
        <f t="shared" si="23"/>
        <v>0</v>
      </c>
    </row>
    <row r="1477" spans="1:14" ht="12.75">
      <c r="A1477" s="63">
        <v>1475</v>
      </c>
      <c r="B1477" s="64" t="s">
        <v>1980</v>
      </c>
      <c r="C1477" s="64" t="s">
        <v>801</v>
      </c>
      <c r="D1477" s="64">
        <v>41</v>
      </c>
      <c r="E1477" s="64">
        <v>6</v>
      </c>
      <c r="F1477" s="64">
        <v>0</v>
      </c>
      <c r="G1477" s="64" t="s">
        <v>389</v>
      </c>
      <c r="H1477" s="64">
        <v>92</v>
      </c>
      <c r="I1477" s="64">
        <v>27</v>
      </c>
      <c r="J1477" s="64">
        <v>0</v>
      </c>
      <c r="K1477" s="64" t="s">
        <v>395</v>
      </c>
      <c r="L1477" s="64">
        <v>-6</v>
      </c>
      <c r="M1477" s="64">
        <v>1</v>
      </c>
      <c r="N1477" s="62">
        <f t="shared" si="23"/>
        <v>0</v>
      </c>
    </row>
    <row r="1478" spans="1:14" ht="12.75">
      <c r="A1478" s="63">
        <v>1476</v>
      </c>
      <c r="B1478" s="65" t="s">
        <v>1981</v>
      </c>
      <c r="C1478" s="65" t="s">
        <v>717</v>
      </c>
      <c r="D1478" s="64">
        <v>12</v>
      </c>
      <c r="E1478" s="64">
        <v>21</v>
      </c>
      <c r="F1478" s="64">
        <v>0</v>
      </c>
      <c r="G1478" s="64" t="s">
        <v>389</v>
      </c>
      <c r="H1478" s="64">
        <v>1</v>
      </c>
      <c r="I1478" s="64">
        <v>31</v>
      </c>
      <c r="J1478" s="64">
        <v>0</v>
      </c>
      <c r="K1478" s="64" t="s">
        <v>395</v>
      </c>
      <c r="L1478" s="64">
        <v>0</v>
      </c>
      <c r="M1478" s="64">
        <v>1</v>
      </c>
      <c r="N1478" s="62">
        <f t="shared" si="23"/>
        <v>0</v>
      </c>
    </row>
    <row r="1479" spans="1:14" ht="12.75">
      <c r="A1479" s="63">
        <v>1477</v>
      </c>
      <c r="B1479" s="64" t="s">
        <v>1982</v>
      </c>
      <c r="C1479" s="64" t="s">
        <v>427</v>
      </c>
      <c r="D1479" s="64">
        <v>34</v>
      </c>
      <c r="E1479" s="64">
        <v>47</v>
      </c>
      <c r="F1479" s="64">
        <v>0</v>
      </c>
      <c r="G1479" s="64" t="s">
        <v>389</v>
      </c>
      <c r="H1479" s="64">
        <v>1</v>
      </c>
      <c r="I1479" s="64">
        <v>56</v>
      </c>
      <c r="J1479" s="64">
        <v>0</v>
      </c>
      <c r="K1479" s="64" t="s">
        <v>395</v>
      </c>
      <c r="L1479" s="64">
        <v>0</v>
      </c>
      <c r="M1479" s="64">
        <v>1</v>
      </c>
      <c r="N1479" s="62">
        <f t="shared" si="23"/>
        <v>0</v>
      </c>
    </row>
    <row r="1480" spans="1:14" ht="12.75">
      <c r="A1480" s="63">
        <v>1478</v>
      </c>
      <c r="B1480" s="65" t="s">
        <v>1983</v>
      </c>
      <c r="C1480" s="65" t="s">
        <v>1299</v>
      </c>
      <c r="D1480" s="64">
        <v>64</v>
      </c>
      <c r="E1480" s="64">
        <v>56</v>
      </c>
      <c r="F1480" s="64">
        <v>0</v>
      </c>
      <c r="G1480" s="64" t="s">
        <v>389</v>
      </c>
      <c r="H1480" s="64">
        <v>25</v>
      </c>
      <c r="I1480" s="64">
        <v>22</v>
      </c>
      <c r="J1480" s="64">
        <v>0</v>
      </c>
      <c r="K1480" s="64" t="s">
        <v>347</v>
      </c>
      <c r="L1480" s="64">
        <v>2</v>
      </c>
      <c r="M1480" s="64">
        <v>1</v>
      </c>
      <c r="N1480" s="62">
        <f t="shared" si="23"/>
        <v>0</v>
      </c>
    </row>
    <row r="1481" spans="1:14" ht="12.75">
      <c r="A1481" s="63">
        <v>1479</v>
      </c>
      <c r="B1481" s="64" t="s">
        <v>1984</v>
      </c>
      <c r="C1481" s="64" t="s">
        <v>464</v>
      </c>
      <c r="D1481" s="64">
        <v>44</v>
      </c>
      <c r="E1481" s="64">
        <v>7</v>
      </c>
      <c r="F1481" s="64">
        <v>0</v>
      </c>
      <c r="G1481" s="64" t="s">
        <v>389</v>
      </c>
      <c r="H1481" s="64">
        <v>93</v>
      </c>
      <c r="I1481" s="64">
        <v>15</v>
      </c>
      <c r="J1481" s="64">
        <v>0</v>
      </c>
      <c r="K1481" s="64" t="s">
        <v>395</v>
      </c>
      <c r="L1481" s="64">
        <v>-6</v>
      </c>
      <c r="M1481" s="64">
        <v>1</v>
      </c>
      <c r="N1481" s="62">
        <f t="shared" si="23"/>
        <v>0</v>
      </c>
    </row>
    <row r="1482" spans="1:14" ht="12.75">
      <c r="A1482" s="63">
        <v>1480</v>
      </c>
      <c r="B1482" s="65" t="s">
        <v>1985</v>
      </c>
      <c r="C1482" s="65" t="s">
        <v>745</v>
      </c>
      <c r="D1482" s="64">
        <v>37</v>
      </c>
      <c r="E1482" s="64">
        <v>44</v>
      </c>
      <c r="F1482" s="64">
        <v>0</v>
      </c>
      <c r="G1482" s="64" t="s">
        <v>389</v>
      </c>
      <c r="H1482" s="64">
        <v>87</v>
      </c>
      <c r="I1482" s="64">
        <v>10</v>
      </c>
      <c r="J1482" s="64">
        <v>0</v>
      </c>
      <c r="K1482" s="64" t="s">
        <v>395</v>
      </c>
      <c r="L1482" s="64">
        <v>-6</v>
      </c>
      <c r="M1482" s="64">
        <v>1</v>
      </c>
      <c r="N1482" s="62">
        <f t="shared" si="23"/>
        <v>0</v>
      </c>
    </row>
    <row r="1483" spans="1:14" ht="12.75">
      <c r="A1483" s="63">
        <v>1481</v>
      </c>
      <c r="B1483" s="65" t="s">
        <v>1986</v>
      </c>
      <c r="C1483" s="65" t="s">
        <v>976</v>
      </c>
      <c r="D1483" s="64">
        <v>41</v>
      </c>
      <c r="E1483" s="64">
        <v>29</v>
      </c>
      <c r="F1483" s="64">
        <v>0</v>
      </c>
      <c r="G1483" s="64" t="s">
        <v>389</v>
      </c>
      <c r="H1483" s="64">
        <v>73</v>
      </c>
      <c r="I1483" s="64">
        <v>8</v>
      </c>
      <c r="J1483" s="64">
        <v>0</v>
      </c>
      <c r="K1483" s="64" t="s">
        <v>395</v>
      </c>
      <c r="L1483" s="64">
        <v>-5</v>
      </c>
      <c r="M1483" s="64">
        <v>1</v>
      </c>
      <c r="N1483" s="62">
        <f t="shared" si="23"/>
        <v>0</v>
      </c>
    </row>
    <row r="1484" spans="1:14" ht="12.75">
      <c r="A1484" s="63">
        <v>1482</v>
      </c>
      <c r="B1484" s="64" t="s">
        <v>1987</v>
      </c>
      <c r="C1484" s="64" t="s">
        <v>451</v>
      </c>
      <c r="D1484" s="64">
        <v>34</v>
      </c>
      <c r="E1484" s="64">
        <v>12</v>
      </c>
      <c r="F1484" s="64">
        <v>0</v>
      </c>
      <c r="G1484" s="64" t="s">
        <v>389</v>
      </c>
      <c r="H1484" s="64">
        <v>119</v>
      </c>
      <c r="I1484" s="64">
        <v>12</v>
      </c>
      <c r="J1484" s="64">
        <v>0</v>
      </c>
      <c r="K1484" s="64" t="s">
        <v>395</v>
      </c>
      <c r="L1484" s="64">
        <v>-8</v>
      </c>
      <c r="M1484" s="64">
        <v>1</v>
      </c>
      <c r="N1484" s="62">
        <f t="shared" si="23"/>
        <v>0</v>
      </c>
    </row>
    <row r="1485" spans="1:14" ht="12.75">
      <c r="A1485" s="63">
        <v>1483</v>
      </c>
      <c r="B1485" s="64" t="s">
        <v>1988</v>
      </c>
      <c r="C1485" s="64" t="s">
        <v>449</v>
      </c>
      <c r="D1485" s="64">
        <v>8</v>
      </c>
      <c r="E1485" s="64">
        <v>12</v>
      </c>
      <c r="F1485" s="64">
        <v>0</v>
      </c>
      <c r="G1485" s="64" t="s">
        <v>423</v>
      </c>
      <c r="H1485" s="64">
        <v>111</v>
      </c>
      <c r="I1485" s="64">
        <v>6</v>
      </c>
      <c r="J1485" s="64">
        <v>0</v>
      </c>
      <c r="K1485" s="64" t="s">
        <v>347</v>
      </c>
      <c r="L1485" s="64">
        <v>7</v>
      </c>
      <c r="M1485" s="64">
        <v>10</v>
      </c>
      <c r="N1485" s="62" t="str">
        <f t="shared" si="23"/>
        <v>PACITAN</v>
      </c>
    </row>
    <row r="1486" spans="1:14" ht="12.75">
      <c r="A1486" s="63">
        <v>1484</v>
      </c>
      <c r="B1486" s="65" t="s">
        <v>1989</v>
      </c>
      <c r="C1486" s="65" t="s">
        <v>449</v>
      </c>
      <c r="D1486" s="64">
        <v>0</v>
      </c>
      <c r="E1486" s="64">
        <v>57</v>
      </c>
      <c r="F1486" s="64">
        <v>0</v>
      </c>
      <c r="G1486" s="64" t="s">
        <v>423</v>
      </c>
      <c r="H1486" s="64">
        <v>100</v>
      </c>
      <c r="I1486" s="64">
        <v>21</v>
      </c>
      <c r="J1486" s="64">
        <v>0</v>
      </c>
      <c r="K1486" s="64" t="s">
        <v>347</v>
      </c>
      <c r="L1486" s="64">
        <v>7</v>
      </c>
      <c r="M1486" s="64">
        <v>10</v>
      </c>
      <c r="N1486" s="62" t="str">
        <f t="shared" si="23"/>
        <v>PADANG</v>
      </c>
    </row>
    <row r="1487" spans="1:14" ht="12.75">
      <c r="A1487" s="63">
        <v>1485</v>
      </c>
      <c r="B1487" s="64" t="s">
        <v>1990</v>
      </c>
      <c r="C1487" s="64" t="s">
        <v>449</v>
      </c>
      <c r="D1487" s="64">
        <v>0</v>
      </c>
      <c r="E1487" s="64">
        <v>27</v>
      </c>
      <c r="F1487" s="64">
        <v>0</v>
      </c>
      <c r="G1487" s="64" t="s">
        <v>423</v>
      </c>
      <c r="H1487" s="64">
        <v>100</v>
      </c>
      <c r="I1487" s="64">
        <v>23</v>
      </c>
      <c r="J1487" s="64">
        <v>0</v>
      </c>
      <c r="K1487" s="64" t="s">
        <v>347</v>
      </c>
      <c r="L1487" s="64">
        <v>7</v>
      </c>
      <c r="M1487" s="64">
        <v>10</v>
      </c>
      <c r="N1487" s="62" t="str">
        <f t="shared" si="23"/>
        <v>PADANG PANJANG</v>
      </c>
    </row>
    <row r="1488" spans="1:14" ht="12.75">
      <c r="A1488" s="63">
        <v>1486</v>
      </c>
      <c r="B1488" s="64" t="s">
        <v>1991</v>
      </c>
      <c r="C1488" s="64" t="s">
        <v>449</v>
      </c>
      <c r="D1488" s="64">
        <v>1</v>
      </c>
      <c r="E1488" s="64">
        <v>25</v>
      </c>
      <c r="F1488" s="64">
        <v>0</v>
      </c>
      <c r="G1488" s="64" t="s">
        <v>389</v>
      </c>
      <c r="H1488" s="64">
        <v>99</v>
      </c>
      <c r="I1488" s="64">
        <v>14</v>
      </c>
      <c r="J1488" s="64">
        <v>0</v>
      </c>
      <c r="K1488" s="64" t="s">
        <v>347</v>
      </c>
      <c r="L1488" s="64">
        <v>7</v>
      </c>
      <c r="M1488" s="64">
        <v>10</v>
      </c>
      <c r="N1488" s="62" t="str">
        <f t="shared" si="23"/>
        <v>PADANG SIDAMPUAN</v>
      </c>
    </row>
    <row r="1489" spans="1:14" ht="12.75">
      <c r="A1489" s="63">
        <v>1487</v>
      </c>
      <c r="B1489" s="64" t="s">
        <v>1992</v>
      </c>
      <c r="C1489" s="64" t="s">
        <v>449</v>
      </c>
      <c r="D1489" s="64">
        <v>1</v>
      </c>
      <c r="E1489" s="64">
        <v>25</v>
      </c>
      <c r="F1489" s="64">
        <v>0</v>
      </c>
      <c r="G1489" s="64" t="s">
        <v>389</v>
      </c>
      <c r="H1489" s="64">
        <v>99</v>
      </c>
      <c r="I1489" s="64">
        <v>14</v>
      </c>
      <c r="J1489" s="64">
        <v>0</v>
      </c>
      <c r="K1489" s="64" t="s">
        <v>347</v>
      </c>
      <c r="L1489" s="64">
        <v>7</v>
      </c>
      <c r="M1489" s="64">
        <v>10</v>
      </c>
      <c r="N1489" s="62" t="str">
        <f t="shared" si="23"/>
        <v>PADANG SIDEMPUAN</v>
      </c>
    </row>
    <row r="1490" spans="1:14" ht="12.75">
      <c r="A1490" s="63">
        <v>1488</v>
      </c>
      <c r="B1490" s="64" t="s">
        <v>1993</v>
      </c>
      <c r="C1490" s="64" t="s">
        <v>745</v>
      </c>
      <c r="D1490" s="64">
        <v>37</v>
      </c>
      <c r="E1490" s="64">
        <v>4</v>
      </c>
      <c r="F1490" s="64">
        <v>0</v>
      </c>
      <c r="G1490" s="64" t="s">
        <v>389</v>
      </c>
      <c r="H1490" s="64">
        <v>88</v>
      </c>
      <c r="I1490" s="64">
        <v>46</v>
      </c>
      <c r="J1490" s="64">
        <v>0</v>
      </c>
      <c r="K1490" s="64" t="s">
        <v>395</v>
      </c>
      <c r="L1490" s="64">
        <v>-6</v>
      </c>
      <c r="M1490" s="64">
        <v>1</v>
      </c>
      <c r="N1490" s="62">
        <f t="shared" si="23"/>
        <v>0</v>
      </c>
    </row>
    <row r="1491" spans="1:14" ht="12.75">
      <c r="A1491" s="63">
        <v>1489</v>
      </c>
      <c r="B1491" s="64" t="s">
        <v>1994</v>
      </c>
      <c r="C1491" s="64" t="s">
        <v>449</v>
      </c>
      <c r="D1491" s="64">
        <v>7</v>
      </c>
      <c r="E1491" s="64">
        <v>2</v>
      </c>
      <c r="F1491" s="64">
        <v>0</v>
      </c>
      <c r="G1491" s="64" t="s">
        <v>423</v>
      </c>
      <c r="H1491" s="64">
        <v>113</v>
      </c>
      <c r="I1491" s="64">
        <v>33</v>
      </c>
      <c r="J1491" s="64">
        <v>0</v>
      </c>
      <c r="K1491" s="64" t="s">
        <v>347</v>
      </c>
      <c r="L1491" s="64">
        <v>7</v>
      </c>
      <c r="M1491" s="64">
        <v>10</v>
      </c>
      <c r="N1491" s="62" t="str">
        <f t="shared" si="23"/>
        <v>PAGANTENAN</v>
      </c>
    </row>
    <row r="1492" spans="1:14" ht="12.75">
      <c r="A1492" s="63">
        <v>1490</v>
      </c>
      <c r="B1492" s="65" t="s">
        <v>1995</v>
      </c>
      <c r="C1492" s="65" t="s">
        <v>844</v>
      </c>
      <c r="D1492" s="64">
        <v>36</v>
      </c>
      <c r="E1492" s="64">
        <v>56</v>
      </c>
      <c r="F1492" s="64">
        <v>0</v>
      </c>
      <c r="G1492" s="64" t="s">
        <v>389</v>
      </c>
      <c r="H1492" s="64">
        <v>111</v>
      </c>
      <c r="I1492" s="64">
        <v>27</v>
      </c>
      <c r="J1492" s="64">
        <v>0</v>
      </c>
      <c r="K1492" s="64" t="s">
        <v>395</v>
      </c>
      <c r="L1492" s="64">
        <v>-7</v>
      </c>
      <c r="M1492" s="64">
        <v>1</v>
      </c>
      <c r="N1492" s="62">
        <f t="shared" si="23"/>
        <v>0</v>
      </c>
    </row>
    <row r="1493" spans="1:14" ht="12.75">
      <c r="A1493" s="63">
        <v>1491</v>
      </c>
      <c r="B1493" s="64" t="s">
        <v>1996</v>
      </c>
      <c r="C1493" s="64" t="s">
        <v>449</v>
      </c>
      <c r="D1493" s="64">
        <v>1</v>
      </c>
      <c r="E1493" s="64">
        <v>20</v>
      </c>
      <c r="F1493" s="64">
        <v>0</v>
      </c>
      <c r="G1493" s="64" t="s">
        <v>423</v>
      </c>
      <c r="H1493" s="64">
        <v>100</v>
      </c>
      <c r="I1493" s="64">
        <v>33</v>
      </c>
      <c r="J1493" s="64">
        <v>0</v>
      </c>
      <c r="K1493" s="64" t="s">
        <v>347</v>
      </c>
      <c r="L1493" s="64">
        <v>7</v>
      </c>
      <c r="M1493" s="64">
        <v>10</v>
      </c>
      <c r="N1493" s="62" t="str">
        <f t="shared" si="23"/>
        <v>PAINAN</v>
      </c>
    </row>
    <row r="1494" spans="1:14" ht="12.75">
      <c r="A1494" s="63">
        <v>1492</v>
      </c>
      <c r="B1494" s="64" t="s">
        <v>1997</v>
      </c>
      <c r="C1494" s="64" t="s">
        <v>449</v>
      </c>
      <c r="D1494" s="64">
        <v>0</v>
      </c>
      <c r="E1494" s="64">
        <v>30</v>
      </c>
      <c r="F1494" s="64">
        <v>0</v>
      </c>
      <c r="G1494" s="64" t="s">
        <v>389</v>
      </c>
      <c r="H1494" s="64">
        <v>101</v>
      </c>
      <c r="I1494" s="64">
        <v>28</v>
      </c>
      <c r="J1494" s="64">
        <v>0</v>
      </c>
      <c r="K1494" s="64" t="s">
        <v>347</v>
      </c>
      <c r="L1494" s="64">
        <v>7</v>
      </c>
      <c r="M1494" s="64">
        <v>10</v>
      </c>
      <c r="N1494" s="62" t="str">
        <f t="shared" si="23"/>
        <v>PAKAN BARU</v>
      </c>
    </row>
    <row r="1495" spans="1:14" ht="12.75">
      <c r="A1495" s="63">
        <v>1493</v>
      </c>
      <c r="B1495" s="64" t="s">
        <v>1998</v>
      </c>
      <c r="C1495" s="64" t="s">
        <v>403</v>
      </c>
      <c r="D1495" s="64">
        <v>28</v>
      </c>
      <c r="E1495" s="64">
        <v>44</v>
      </c>
      <c r="F1495" s="64">
        <v>0</v>
      </c>
      <c r="G1495" s="64" t="s">
        <v>389</v>
      </c>
      <c r="H1495" s="64">
        <v>96</v>
      </c>
      <c r="I1495" s="64">
        <v>15</v>
      </c>
      <c r="J1495" s="64">
        <v>0</v>
      </c>
      <c r="K1495" s="64" t="s">
        <v>395</v>
      </c>
      <c r="L1495" s="64">
        <v>-6</v>
      </c>
      <c r="M1495" s="64">
        <v>1</v>
      </c>
      <c r="N1495" s="62">
        <f t="shared" si="23"/>
        <v>0</v>
      </c>
    </row>
    <row r="1496" spans="1:14" ht="12.75">
      <c r="A1496" s="63">
        <v>1494</v>
      </c>
      <c r="B1496" s="64" t="s">
        <v>1999</v>
      </c>
      <c r="C1496" s="64" t="s">
        <v>449</v>
      </c>
      <c r="D1496" s="64">
        <v>2</v>
      </c>
      <c r="E1496" s="64">
        <v>16</v>
      </c>
      <c r="F1496" s="64">
        <v>0</v>
      </c>
      <c r="G1496" s="64" t="s">
        <v>423</v>
      </c>
      <c r="H1496" s="64">
        <v>11</v>
      </c>
      <c r="I1496" s="64">
        <v>56</v>
      </c>
      <c r="J1496" s="64">
        <v>0</v>
      </c>
      <c r="K1496" s="64" t="s">
        <v>347</v>
      </c>
      <c r="L1496" s="64">
        <v>8</v>
      </c>
      <c r="M1496" s="64">
        <v>10</v>
      </c>
      <c r="N1496" s="62" t="str">
        <f t="shared" si="23"/>
        <v>PALANGKARAYA</v>
      </c>
    </row>
    <row r="1497" spans="1:14" ht="12.75">
      <c r="A1497" s="63">
        <v>1495</v>
      </c>
      <c r="B1497" s="65" t="s">
        <v>2000</v>
      </c>
      <c r="C1497" s="65" t="s">
        <v>449</v>
      </c>
      <c r="D1497" s="64">
        <v>2</v>
      </c>
      <c r="E1497" s="64">
        <v>59</v>
      </c>
      <c r="F1497" s="64">
        <v>0</v>
      </c>
      <c r="G1497" s="64" t="s">
        <v>423</v>
      </c>
      <c r="H1497" s="64">
        <v>104</v>
      </c>
      <c r="I1497" s="64">
        <v>47</v>
      </c>
      <c r="J1497" s="64">
        <v>0</v>
      </c>
      <c r="K1497" s="64" t="s">
        <v>347</v>
      </c>
      <c r="L1497" s="64">
        <v>7</v>
      </c>
      <c r="M1497" s="64">
        <v>10</v>
      </c>
      <c r="N1497" s="62" t="str">
        <f t="shared" si="23"/>
        <v>PALEMBANG</v>
      </c>
    </row>
    <row r="1498" spans="1:14" ht="12.75">
      <c r="A1498" s="63">
        <v>1496</v>
      </c>
      <c r="B1498" s="65" t="s">
        <v>2001</v>
      </c>
      <c r="C1498" s="65" t="s">
        <v>468</v>
      </c>
      <c r="D1498" s="64">
        <v>38</v>
      </c>
      <c r="E1498" s="64">
        <v>11</v>
      </c>
      <c r="F1498" s="64">
        <v>0</v>
      </c>
      <c r="G1498" s="64" t="s">
        <v>389</v>
      </c>
      <c r="H1498" s="64">
        <v>13</v>
      </c>
      <c r="I1498" s="64">
        <v>6</v>
      </c>
      <c r="J1498" s="64">
        <v>0</v>
      </c>
      <c r="K1498" s="64" t="s">
        <v>347</v>
      </c>
      <c r="L1498" s="64">
        <v>1</v>
      </c>
      <c r="M1498" s="64">
        <v>1</v>
      </c>
      <c r="N1498" s="62">
        <f t="shared" si="23"/>
        <v>0</v>
      </c>
    </row>
    <row r="1499" spans="1:14" ht="12.75">
      <c r="A1499" s="63">
        <v>1497</v>
      </c>
      <c r="B1499" s="65" t="s">
        <v>2001</v>
      </c>
      <c r="C1499" s="65" t="s">
        <v>468</v>
      </c>
      <c r="D1499" s="64">
        <v>38</v>
      </c>
      <c r="E1499" s="64">
        <v>8</v>
      </c>
      <c r="F1499" s="64">
        <v>0</v>
      </c>
      <c r="G1499" s="64" t="s">
        <v>389</v>
      </c>
      <c r="H1499" s="64">
        <v>13</v>
      </c>
      <c r="I1499" s="64">
        <v>23</v>
      </c>
      <c r="J1499" s="64">
        <v>0</v>
      </c>
      <c r="K1499" s="64" t="s">
        <v>347</v>
      </c>
      <c r="L1499" s="64">
        <v>1</v>
      </c>
      <c r="M1499" s="64">
        <v>1</v>
      </c>
      <c r="N1499" s="62">
        <f t="shared" si="23"/>
        <v>0</v>
      </c>
    </row>
    <row r="1500" spans="1:14" ht="12.75">
      <c r="A1500" s="63">
        <v>1498</v>
      </c>
      <c r="B1500" s="64" t="s">
        <v>2002</v>
      </c>
      <c r="C1500" s="64" t="s">
        <v>451</v>
      </c>
      <c r="D1500" s="64">
        <v>33</v>
      </c>
      <c r="E1500" s="64">
        <v>50</v>
      </c>
      <c r="F1500" s="64">
        <v>0</v>
      </c>
      <c r="G1500" s="64" t="s">
        <v>389</v>
      </c>
      <c r="H1500" s="64">
        <v>116</v>
      </c>
      <c r="I1500" s="64">
        <v>30</v>
      </c>
      <c r="J1500" s="64">
        <v>0</v>
      </c>
      <c r="K1500" s="64" t="s">
        <v>395</v>
      </c>
      <c r="L1500" s="64">
        <v>-8</v>
      </c>
      <c r="M1500" s="64">
        <v>1</v>
      </c>
      <c r="N1500" s="62">
        <f t="shared" si="23"/>
        <v>0</v>
      </c>
    </row>
    <row r="1501" spans="1:14" ht="12.75">
      <c r="A1501" s="63">
        <v>1499</v>
      </c>
      <c r="B1501" s="64" t="s">
        <v>2003</v>
      </c>
      <c r="C1501" s="64" t="s">
        <v>472</v>
      </c>
      <c r="D1501" s="64">
        <v>39</v>
      </c>
      <c r="E1501" s="64">
        <v>33</v>
      </c>
      <c r="F1501" s="64">
        <v>0</v>
      </c>
      <c r="G1501" s="64" t="s">
        <v>389</v>
      </c>
      <c r="H1501" s="64">
        <v>2</v>
      </c>
      <c r="I1501" s="64">
        <v>44</v>
      </c>
      <c r="J1501" s="64">
        <v>0</v>
      </c>
      <c r="K1501" s="64" t="s">
        <v>347</v>
      </c>
      <c r="L1501" s="64">
        <v>1</v>
      </c>
      <c r="M1501" s="64">
        <v>1</v>
      </c>
      <c r="N1501" s="62">
        <f t="shared" si="23"/>
        <v>0</v>
      </c>
    </row>
    <row r="1502" spans="1:14" ht="12.75">
      <c r="A1502" s="63">
        <v>1500</v>
      </c>
      <c r="B1502" s="64" t="s">
        <v>2004</v>
      </c>
      <c r="C1502" s="64" t="s">
        <v>451</v>
      </c>
      <c r="D1502" s="64">
        <v>34</v>
      </c>
      <c r="E1502" s="64">
        <v>38</v>
      </c>
      <c r="F1502" s="64">
        <v>0</v>
      </c>
      <c r="G1502" s="64" t="s">
        <v>389</v>
      </c>
      <c r="H1502" s="64">
        <v>118</v>
      </c>
      <c r="I1502" s="64">
        <v>5</v>
      </c>
      <c r="J1502" s="64">
        <v>0</v>
      </c>
      <c r="K1502" s="64" t="s">
        <v>395</v>
      </c>
      <c r="L1502" s="64">
        <v>-8</v>
      </c>
      <c r="M1502" s="64">
        <v>1</v>
      </c>
      <c r="N1502" s="62">
        <f t="shared" si="23"/>
        <v>0</v>
      </c>
    </row>
    <row r="1503" spans="1:14" ht="12.75">
      <c r="A1503" s="63">
        <v>1501</v>
      </c>
      <c r="B1503" s="64" t="s">
        <v>2005</v>
      </c>
      <c r="C1503" s="64" t="s">
        <v>449</v>
      </c>
      <c r="D1503" s="64">
        <v>3</v>
      </c>
      <c r="E1503" s="64">
        <v>1</v>
      </c>
      <c r="F1503" s="64">
        <v>0</v>
      </c>
      <c r="G1503" s="64" t="s">
        <v>423</v>
      </c>
      <c r="H1503" s="64">
        <v>120</v>
      </c>
      <c r="I1503" s="64">
        <v>13</v>
      </c>
      <c r="J1503" s="64">
        <v>0</v>
      </c>
      <c r="K1503" s="64" t="s">
        <v>347</v>
      </c>
      <c r="L1503" s="64">
        <v>8</v>
      </c>
      <c r="M1503" s="64">
        <v>10</v>
      </c>
      <c r="N1503" s="62" t="str">
        <f t="shared" si="23"/>
        <v>PALOPO</v>
      </c>
    </row>
    <row r="1504" spans="1:14" ht="12.75">
      <c r="A1504" s="63">
        <v>1502</v>
      </c>
      <c r="B1504" s="65" t="s">
        <v>2006</v>
      </c>
      <c r="C1504" s="65" t="s">
        <v>449</v>
      </c>
      <c r="D1504" s="64">
        <v>0</v>
      </c>
      <c r="E1504" s="64">
        <v>50</v>
      </c>
      <c r="F1504" s="64">
        <v>0</v>
      </c>
      <c r="G1504" s="64" t="s">
        <v>423</v>
      </c>
      <c r="H1504" s="64">
        <v>119</v>
      </c>
      <c r="I1504" s="64">
        <v>54</v>
      </c>
      <c r="J1504" s="64">
        <v>0</v>
      </c>
      <c r="K1504" s="64" t="s">
        <v>347</v>
      </c>
      <c r="L1504" s="64">
        <v>8</v>
      </c>
      <c r="M1504" s="64">
        <v>10</v>
      </c>
      <c r="N1504" s="62" t="str">
        <f t="shared" si="23"/>
        <v>PALU</v>
      </c>
    </row>
    <row r="1505" spans="1:14" ht="12.75">
      <c r="A1505" s="63">
        <v>1503</v>
      </c>
      <c r="B1505" s="64" t="s">
        <v>2007</v>
      </c>
      <c r="C1505" s="64" t="s">
        <v>449</v>
      </c>
      <c r="D1505" s="64">
        <v>6</v>
      </c>
      <c r="E1505" s="64">
        <v>18</v>
      </c>
      <c r="F1505" s="64">
        <v>0</v>
      </c>
      <c r="G1505" s="64" t="s">
        <v>423</v>
      </c>
      <c r="H1505" s="64">
        <v>107</v>
      </c>
      <c r="I1505" s="64">
        <v>50</v>
      </c>
      <c r="J1505" s="64">
        <v>0</v>
      </c>
      <c r="K1505" s="64" t="s">
        <v>347</v>
      </c>
      <c r="L1505" s="64">
        <v>7</v>
      </c>
      <c r="M1505" s="64">
        <v>10</v>
      </c>
      <c r="N1505" s="62" t="str">
        <f t="shared" si="23"/>
        <v>PAMANUKAN</v>
      </c>
    </row>
    <row r="1506" spans="1:14" ht="12.75">
      <c r="A1506" s="63">
        <v>1504</v>
      </c>
      <c r="B1506" s="64" t="s">
        <v>2008</v>
      </c>
      <c r="C1506" s="64" t="s">
        <v>449</v>
      </c>
      <c r="D1506" s="64">
        <v>7</v>
      </c>
      <c r="E1506" s="64">
        <v>9</v>
      </c>
      <c r="F1506" s="64">
        <v>0</v>
      </c>
      <c r="G1506" s="64" t="s">
        <v>423</v>
      </c>
      <c r="H1506" s="64">
        <v>113</v>
      </c>
      <c r="I1506" s="64">
        <v>30</v>
      </c>
      <c r="J1506" s="64">
        <v>0</v>
      </c>
      <c r="K1506" s="64" t="s">
        <v>347</v>
      </c>
      <c r="L1506" s="64">
        <v>7</v>
      </c>
      <c r="M1506" s="64">
        <v>10</v>
      </c>
      <c r="N1506" s="62" t="str">
        <f t="shared" si="23"/>
        <v>PAMEKASAN</v>
      </c>
    </row>
    <row r="1507" spans="1:14" ht="12.75">
      <c r="A1507" s="63">
        <v>1505</v>
      </c>
      <c r="B1507" s="65" t="s">
        <v>2009</v>
      </c>
      <c r="C1507" s="65" t="s">
        <v>449</v>
      </c>
      <c r="D1507" s="64">
        <v>7</v>
      </c>
      <c r="E1507" s="64">
        <v>38</v>
      </c>
      <c r="F1507" s="64">
        <v>0</v>
      </c>
      <c r="G1507" s="64" t="s">
        <v>423</v>
      </c>
      <c r="H1507" s="64">
        <v>107</v>
      </c>
      <c r="I1507" s="64">
        <v>42</v>
      </c>
      <c r="J1507" s="64">
        <v>0</v>
      </c>
      <c r="K1507" s="64" t="s">
        <v>347</v>
      </c>
      <c r="L1507" s="64">
        <v>7</v>
      </c>
      <c r="M1507" s="64">
        <v>10</v>
      </c>
      <c r="N1507" s="62" t="str">
        <f t="shared" si="23"/>
        <v>PAMEUNGPEUK</v>
      </c>
    </row>
    <row r="1508" spans="1:14" ht="12.75">
      <c r="A1508" s="63">
        <v>1506</v>
      </c>
      <c r="B1508" s="64" t="s">
        <v>2010</v>
      </c>
      <c r="C1508" s="64" t="s">
        <v>472</v>
      </c>
      <c r="D1508" s="64">
        <v>42</v>
      </c>
      <c r="E1508" s="64">
        <v>46</v>
      </c>
      <c r="F1508" s="64">
        <v>0</v>
      </c>
      <c r="G1508" s="64" t="s">
        <v>389</v>
      </c>
      <c r="H1508" s="64">
        <v>1</v>
      </c>
      <c r="I1508" s="64">
        <v>39</v>
      </c>
      <c r="J1508" s="64">
        <v>0</v>
      </c>
      <c r="K1508" s="64" t="s">
        <v>395</v>
      </c>
      <c r="L1508" s="64">
        <v>1</v>
      </c>
      <c r="M1508" s="64">
        <v>1</v>
      </c>
      <c r="N1508" s="62">
        <f t="shared" si="23"/>
        <v>0</v>
      </c>
    </row>
    <row r="1509" spans="1:14" ht="12.75">
      <c r="A1509" s="63">
        <v>1507</v>
      </c>
      <c r="B1509" s="65" t="s">
        <v>2011</v>
      </c>
      <c r="C1509" s="65" t="s">
        <v>1130</v>
      </c>
      <c r="D1509" s="64">
        <v>9</v>
      </c>
      <c r="E1509" s="64">
        <v>4</v>
      </c>
      <c r="F1509" s="64">
        <v>0</v>
      </c>
      <c r="G1509" s="64" t="s">
        <v>389</v>
      </c>
      <c r="H1509" s="64">
        <v>79</v>
      </c>
      <c r="I1509" s="64">
        <v>23</v>
      </c>
      <c r="J1509" s="64">
        <v>0</v>
      </c>
      <c r="K1509" s="64" t="s">
        <v>395</v>
      </c>
      <c r="L1509" s="64">
        <v>-5</v>
      </c>
      <c r="M1509" s="64">
        <v>1</v>
      </c>
      <c r="N1509" s="62">
        <f t="shared" si="23"/>
        <v>0</v>
      </c>
    </row>
    <row r="1510" spans="1:14" ht="12.75">
      <c r="A1510" s="63">
        <v>1508</v>
      </c>
      <c r="B1510" s="64" t="s">
        <v>2011</v>
      </c>
      <c r="C1510" s="64" t="s">
        <v>719</v>
      </c>
      <c r="D1510" s="64">
        <v>30</v>
      </c>
      <c r="E1510" s="64">
        <v>13</v>
      </c>
      <c r="F1510" s="64">
        <v>0</v>
      </c>
      <c r="G1510" s="64" t="s">
        <v>389</v>
      </c>
      <c r="H1510" s="64">
        <v>85</v>
      </c>
      <c r="I1510" s="64">
        <v>41</v>
      </c>
      <c r="J1510" s="64">
        <v>0</v>
      </c>
      <c r="K1510" s="64" t="s">
        <v>395</v>
      </c>
      <c r="L1510" s="64">
        <v>-5</v>
      </c>
      <c r="M1510" s="64">
        <v>1</v>
      </c>
      <c r="N1510" s="62">
        <f t="shared" si="23"/>
        <v>0</v>
      </c>
    </row>
    <row r="1511" spans="1:14" ht="12.75">
      <c r="A1511" s="63"/>
      <c r="B1511" s="64" t="s">
        <v>919</v>
      </c>
      <c r="C1511" s="64" t="s">
        <v>449</v>
      </c>
      <c r="D1511" s="64">
        <v>6</v>
      </c>
      <c r="E1511" s="64">
        <v>55</v>
      </c>
      <c r="F1511" s="64">
        <v>42.7</v>
      </c>
      <c r="G1511" s="64" t="s">
        <v>423</v>
      </c>
      <c r="H1511" s="64">
        <v>112</v>
      </c>
      <c r="I1511" s="64">
        <v>28</v>
      </c>
      <c r="J1511" s="64">
        <v>8.6</v>
      </c>
      <c r="K1511" s="64" t="s">
        <v>347</v>
      </c>
      <c r="L1511" s="64">
        <v>7</v>
      </c>
      <c r="M1511" s="64">
        <v>15</v>
      </c>
      <c r="N1511" s="62" t="str">
        <f t="shared" si="23"/>
        <v>PANCENG GRESIK</v>
      </c>
    </row>
    <row r="1512" spans="1:14" ht="12.75">
      <c r="A1512" s="63">
        <v>1509</v>
      </c>
      <c r="B1512" s="65" t="s">
        <v>2012</v>
      </c>
      <c r="C1512" s="65" t="s">
        <v>449</v>
      </c>
      <c r="D1512" s="64">
        <v>6</v>
      </c>
      <c r="E1512" s="64">
        <v>19</v>
      </c>
      <c r="F1512" s="64">
        <v>0</v>
      </c>
      <c r="G1512" s="64" t="s">
        <v>423</v>
      </c>
      <c r="H1512" s="64">
        <v>106</v>
      </c>
      <c r="I1512" s="64">
        <v>6</v>
      </c>
      <c r="J1512" s="64">
        <v>0</v>
      </c>
      <c r="K1512" s="64" t="s">
        <v>347</v>
      </c>
      <c r="L1512" s="64">
        <v>7</v>
      </c>
      <c r="M1512" s="64">
        <v>10</v>
      </c>
      <c r="N1512" s="62" t="str">
        <f t="shared" si="23"/>
        <v>PANDEGELANG</v>
      </c>
    </row>
    <row r="1513" spans="1:14" ht="12.75">
      <c r="A1513" s="63">
        <v>1510</v>
      </c>
      <c r="B1513" s="65" t="s">
        <v>2013</v>
      </c>
      <c r="C1513" s="65" t="s">
        <v>449</v>
      </c>
      <c r="D1513" s="64">
        <v>4</v>
      </c>
      <c r="E1513" s="64">
        <v>50</v>
      </c>
      <c r="F1513" s="64">
        <v>0</v>
      </c>
      <c r="G1513" s="64" t="s">
        <v>423</v>
      </c>
      <c r="H1513" s="64">
        <v>119</v>
      </c>
      <c r="I1513" s="64">
        <v>34</v>
      </c>
      <c r="J1513" s="64">
        <v>0</v>
      </c>
      <c r="K1513" s="64" t="s">
        <v>347</v>
      </c>
      <c r="L1513" s="64">
        <v>8</v>
      </c>
      <c r="M1513" s="64">
        <v>10</v>
      </c>
      <c r="N1513" s="62" t="str">
        <f t="shared" si="23"/>
        <v>PANGKAJENE</v>
      </c>
    </row>
    <row r="1514" spans="1:14" ht="12.75">
      <c r="A1514" s="63">
        <v>1511</v>
      </c>
      <c r="B1514" s="65" t="s">
        <v>2014</v>
      </c>
      <c r="C1514" s="65" t="s">
        <v>449</v>
      </c>
      <c r="D1514" s="64">
        <v>2</v>
      </c>
      <c r="E1514" s="64">
        <v>7</v>
      </c>
      <c r="F1514" s="64">
        <v>0</v>
      </c>
      <c r="G1514" s="64" t="s">
        <v>423</v>
      </c>
      <c r="H1514" s="64">
        <v>106</v>
      </c>
      <c r="I1514" s="64">
        <v>10</v>
      </c>
      <c r="J1514" s="64">
        <v>0</v>
      </c>
      <c r="K1514" s="64" t="s">
        <v>347</v>
      </c>
      <c r="L1514" s="64">
        <v>7</v>
      </c>
      <c r="M1514" s="64">
        <v>10</v>
      </c>
      <c r="N1514" s="62" t="str">
        <f t="shared" si="23"/>
        <v>PANGKAL PINANG</v>
      </c>
    </row>
    <row r="1515" spans="1:14" ht="12.75">
      <c r="A1515" s="63">
        <v>1512</v>
      </c>
      <c r="B1515" s="65" t="s">
        <v>2015</v>
      </c>
      <c r="C1515" s="65" t="s">
        <v>449</v>
      </c>
      <c r="D1515" s="64">
        <v>2</v>
      </c>
      <c r="E1515" s="64">
        <v>40</v>
      </c>
      <c r="F1515" s="64">
        <v>0</v>
      </c>
      <c r="G1515" s="64" t="s">
        <v>423</v>
      </c>
      <c r="H1515" s="64">
        <v>111</v>
      </c>
      <c r="I1515" s="64">
        <v>45</v>
      </c>
      <c r="J1515" s="64">
        <v>0</v>
      </c>
      <c r="K1515" s="64" t="s">
        <v>347</v>
      </c>
      <c r="L1515" s="64">
        <v>8</v>
      </c>
      <c r="M1515" s="64">
        <v>10</v>
      </c>
      <c r="N1515" s="62" t="str">
        <f t="shared" si="23"/>
        <v>PANGKALAN BUN</v>
      </c>
    </row>
    <row r="1516" spans="1:14" ht="12.75">
      <c r="A1516" s="63">
        <v>1513</v>
      </c>
      <c r="B1516" s="64" t="s">
        <v>2016</v>
      </c>
      <c r="C1516" s="64" t="s">
        <v>1082</v>
      </c>
      <c r="D1516" s="64">
        <v>34</v>
      </c>
      <c r="E1516" s="64">
        <v>43</v>
      </c>
      <c r="F1516" s="64">
        <v>0</v>
      </c>
      <c r="G1516" s="64" t="s">
        <v>389</v>
      </c>
      <c r="H1516" s="64">
        <v>32</v>
      </c>
      <c r="I1516" s="64">
        <v>29</v>
      </c>
      <c r="J1516" s="64">
        <v>0</v>
      </c>
      <c r="K1516" s="64" t="s">
        <v>347</v>
      </c>
      <c r="L1516" s="64">
        <v>2</v>
      </c>
      <c r="M1516" s="64">
        <v>1</v>
      </c>
      <c r="N1516" s="62">
        <f t="shared" si="23"/>
        <v>0</v>
      </c>
    </row>
    <row r="1517" spans="1:14" ht="12.75">
      <c r="A1517" s="63">
        <v>1514</v>
      </c>
      <c r="B1517" s="65" t="s">
        <v>2017</v>
      </c>
      <c r="C1517" s="65" t="s">
        <v>2018</v>
      </c>
      <c r="D1517" s="64">
        <v>5</v>
      </c>
      <c r="E1517" s="64">
        <v>27</v>
      </c>
      <c r="F1517" s="64">
        <v>0</v>
      </c>
      <c r="G1517" s="64" t="s">
        <v>389</v>
      </c>
      <c r="H1517" s="64">
        <v>55</v>
      </c>
      <c r="I1517" s="64">
        <v>11</v>
      </c>
      <c r="J1517" s="64">
        <v>0</v>
      </c>
      <c r="K1517" s="64" t="s">
        <v>395</v>
      </c>
      <c r="L1517" s="64">
        <v>-3</v>
      </c>
      <c r="M1517" s="64">
        <v>1</v>
      </c>
      <c r="N1517" s="62">
        <f t="shared" si="23"/>
        <v>0</v>
      </c>
    </row>
    <row r="1518" spans="1:14" ht="12.75">
      <c r="A1518" s="63">
        <v>1515</v>
      </c>
      <c r="B1518" s="64" t="s">
        <v>2019</v>
      </c>
      <c r="C1518" s="64" t="s">
        <v>568</v>
      </c>
      <c r="D1518" s="64">
        <v>31</v>
      </c>
      <c r="E1518" s="64">
        <v>48</v>
      </c>
      <c r="F1518" s="64">
        <v>0</v>
      </c>
      <c r="G1518" s="64" t="s">
        <v>423</v>
      </c>
      <c r="H1518" s="64">
        <v>60</v>
      </c>
      <c r="I1518" s="64">
        <v>29</v>
      </c>
      <c r="J1518" s="64">
        <v>0</v>
      </c>
      <c r="K1518" s="64" t="s">
        <v>395</v>
      </c>
      <c r="L1518" s="64">
        <v>-3</v>
      </c>
      <c r="M1518" s="64">
        <v>1</v>
      </c>
      <c r="N1518" s="62">
        <f t="shared" si="23"/>
        <v>0</v>
      </c>
    </row>
    <row r="1519" spans="1:14" ht="12.75">
      <c r="A1519" s="63">
        <v>1516</v>
      </c>
      <c r="B1519" s="65" t="s">
        <v>2020</v>
      </c>
      <c r="C1519" s="65" t="s">
        <v>449</v>
      </c>
      <c r="D1519" s="64">
        <v>4</v>
      </c>
      <c r="E1519" s="64">
        <v>1</v>
      </c>
      <c r="F1519" s="64">
        <v>0</v>
      </c>
      <c r="G1519" s="64" t="s">
        <v>423</v>
      </c>
      <c r="H1519" s="64">
        <v>119</v>
      </c>
      <c r="I1519" s="64">
        <v>40</v>
      </c>
      <c r="J1519" s="64">
        <v>0</v>
      </c>
      <c r="K1519" s="64" t="s">
        <v>347</v>
      </c>
      <c r="L1519" s="64">
        <v>8</v>
      </c>
      <c r="M1519" s="64">
        <v>10</v>
      </c>
      <c r="N1519" s="62" t="str">
        <f t="shared" si="23"/>
        <v>PAREPARE</v>
      </c>
    </row>
    <row r="1520" spans="1:14" ht="12.75">
      <c r="A1520" s="63">
        <v>1517</v>
      </c>
      <c r="B1520" s="65" t="s">
        <v>2021</v>
      </c>
      <c r="C1520" s="65" t="s">
        <v>449</v>
      </c>
      <c r="D1520" s="64">
        <v>0</v>
      </c>
      <c r="E1520" s="64">
        <v>37</v>
      </c>
      <c r="F1520" s="64">
        <v>0</v>
      </c>
      <c r="G1520" s="64" t="s">
        <v>423</v>
      </c>
      <c r="H1520" s="64">
        <v>100</v>
      </c>
      <c r="I1520" s="64">
        <v>7</v>
      </c>
      <c r="J1520" s="64">
        <v>0</v>
      </c>
      <c r="K1520" s="64" t="s">
        <v>347</v>
      </c>
      <c r="L1520" s="64">
        <v>7</v>
      </c>
      <c r="M1520" s="64">
        <v>10</v>
      </c>
      <c r="N1520" s="62" t="str">
        <f t="shared" si="23"/>
        <v>PARIAMAN</v>
      </c>
    </row>
    <row r="1521" spans="1:14" ht="12.75">
      <c r="A1521" s="63">
        <v>1518</v>
      </c>
      <c r="B1521" s="65" t="s">
        <v>2022</v>
      </c>
      <c r="C1521" s="65" t="s">
        <v>429</v>
      </c>
      <c r="D1521" s="64">
        <v>49</v>
      </c>
      <c r="E1521" s="64">
        <v>1</v>
      </c>
      <c r="F1521" s="64">
        <v>0</v>
      </c>
      <c r="G1521" s="64" t="s">
        <v>389</v>
      </c>
      <c r="H1521" s="64">
        <v>2</v>
      </c>
      <c r="I1521" s="64">
        <v>33</v>
      </c>
      <c r="J1521" s="64">
        <v>0</v>
      </c>
      <c r="K1521" s="64" t="s">
        <v>347</v>
      </c>
      <c r="L1521" s="64">
        <v>1</v>
      </c>
      <c r="M1521" s="64">
        <v>1</v>
      </c>
      <c r="N1521" s="62">
        <f t="shared" si="23"/>
        <v>0</v>
      </c>
    </row>
    <row r="1522" spans="1:14" ht="12.75">
      <c r="A1522" s="63">
        <v>1519</v>
      </c>
      <c r="B1522" s="64" t="s">
        <v>2022</v>
      </c>
      <c r="C1522" s="64" t="s">
        <v>770</v>
      </c>
      <c r="D1522" s="64">
        <v>36</v>
      </c>
      <c r="E1522" s="64">
        <v>20</v>
      </c>
      <c r="F1522" s="64">
        <v>0</v>
      </c>
      <c r="G1522" s="64" t="s">
        <v>389</v>
      </c>
      <c r="H1522" s="64">
        <v>88</v>
      </c>
      <c r="I1522" s="64">
        <v>23</v>
      </c>
      <c r="J1522" s="64">
        <v>0</v>
      </c>
      <c r="K1522" s="64" t="s">
        <v>395</v>
      </c>
      <c r="L1522" s="64">
        <v>-6</v>
      </c>
      <c r="M1522" s="64">
        <v>1</v>
      </c>
      <c r="N1522" s="62">
        <f t="shared" si="23"/>
        <v>0</v>
      </c>
    </row>
    <row r="1523" spans="1:14" ht="12.75">
      <c r="A1523" s="63">
        <v>1520</v>
      </c>
      <c r="B1523" s="64" t="s">
        <v>2022</v>
      </c>
      <c r="C1523" s="64" t="s">
        <v>403</v>
      </c>
      <c r="D1523" s="64">
        <v>33</v>
      </c>
      <c r="E1523" s="64">
        <v>38</v>
      </c>
      <c r="F1523" s="64">
        <v>0</v>
      </c>
      <c r="G1523" s="64" t="s">
        <v>389</v>
      </c>
      <c r="H1523" s="64">
        <v>95</v>
      </c>
      <c r="I1523" s="64">
        <v>27</v>
      </c>
      <c r="J1523" s="64">
        <v>0</v>
      </c>
      <c r="K1523" s="64" t="s">
        <v>395</v>
      </c>
      <c r="L1523" s="64">
        <v>-6</v>
      </c>
      <c r="M1523" s="64">
        <v>1</v>
      </c>
      <c r="N1523" s="62">
        <f t="shared" si="23"/>
        <v>0</v>
      </c>
    </row>
    <row r="1524" spans="1:14" ht="12.75">
      <c r="A1524" s="63">
        <v>1521</v>
      </c>
      <c r="B1524" s="65" t="s">
        <v>2023</v>
      </c>
      <c r="C1524" s="65" t="s">
        <v>641</v>
      </c>
      <c r="D1524" s="64">
        <v>39</v>
      </c>
      <c r="E1524" s="64">
        <v>21</v>
      </c>
      <c r="F1524" s="64">
        <v>0</v>
      </c>
      <c r="G1524" s="64" t="s">
        <v>389</v>
      </c>
      <c r="H1524" s="64">
        <v>81</v>
      </c>
      <c r="I1524" s="64">
        <v>26</v>
      </c>
      <c r="J1524" s="64">
        <v>0</v>
      </c>
      <c r="K1524" s="64" t="s">
        <v>395</v>
      </c>
      <c r="L1524" s="64">
        <v>-5</v>
      </c>
      <c r="M1524" s="64">
        <v>1</v>
      </c>
      <c r="N1524" s="62">
        <f t="shared" si="23"/>
        <v>0</v>
      </c>
    </row>
    <row r="1525" spans="1:14" ht="12.75">
      <c r="A1525" s="63">
        <v>1522</v>
      </c>
      <c r="B1525" s="64" t="s">
        <v>2024</v>
      </c>
      <c r="C1525" s="64" t="s">
        <v>488</v>
      </c>
      <c r="D1525" s="64">
        <v>2</v>
      </c>
      <c r="E1525" s="64">
        <v>54</v>
      </c>
      <c r="F1525" s="64">
        <v>0</v>
      </c>
      <c r="G1525" s="64" t="s">
        <v>423</v>
      </c>
      <c r="H1525" s="64">
        <v>41</v>
      </c>
      <c r="I1525" s="64">
        <v>44</v>
      </c>
      <c r="J1525" s="64">
        <v>0</v>
      </c>
      <c r="K1525" s="64" t="s">
        <v>395</v>
      </c>
      <c r="L1525" s="64">
        <v>-3</v>
      </c>
      <c r="M1525" s="64">
        <v>1</v>
      </c>
      <c r="N1525" s="62">
        <f t="shared" si="23"/>
        <v>0</v>
      </c>
    </row>
    <row r="1526" spans="1:14" ht="12.75">
      <c r="A1526" s="63">
        <v>1523</v>
      </c>
      <c r="B1526" s="64" t="s">
        <v>2025</v>
      </c>
      <c r="C1526" s="64" t="s">
        <v>689</v>
      </c>
      <c r="D1526" s="64">
        <v>30</v>
      </c>
      <c r="E1526" s="64">
        <v>23</v>
      </c>
      <c r="F1526" s="64">
        <v>0</v>
      </c>
      <c r="G1526" s="64" t="s">
        <v>389</v>
      </c>
      <c r="H1526" s="64">
        <v>88</v>
      </c>
      <c r="I1526" s="64">
        <v>30</v>
      </c>
      <c r="J1526" s="64">
        <v>0</v>
      </c>
      <c r="K1526" s="64" t="s">
        <v>395</v>
      </c>
      <c r="L1526" s="64">
        <v>-6</v>
      </c>
      <c r="M1526" s="64">
        <v>1</v>
      </c>
      <c r="N1526" s="62">
        <f t="shared" si="23"/>
        <v>0</v>
      </c>
    </row>
    <row r="1527" spans="1:14" ht="12.75">
      <c r="A1527" s="63">
        <v>1524</v>
      </c>
      <c r="B1527" s="64" t="s">
        <v>2026</v>
      </c>
      <c r="C1527" s="64" t="s">
        <v>449</v>
      </c>
      <c r="D1527" s="64">
        <v>0</v>
      </c>
      <c r="E1527" s="64">
        <v>53</v>
      </c>
      <c r="F1527" s="64">
        <v>0</v>
      </c>
      <c r="G1527" s="64" t="s">
        <v>389</v>
      </c>
      <c r="H1527" s="64">
        <v>100</v>
      </c>
      <c r="I1527" s="64">
        <v>17</v>
      </c>
      <c r="J1527" s="64">
        <v>0</v>
      </c>
      <c r="K1527" s="64" t="s">
        <v>347</v>
      </c>
      <c r="L1527" s="64">
        <v>7</v>
      </c>
      <c r="M1527" s="64">
        <v>10</v>
      </c>
      <c r="N1527" s="62" t="str">
        <f t="shared" si="23"/>
        <v>PASIR PANGARAYAN</v>
      </c>
    </row>
    <row r="1528" spans="1:14" ht="12.75">
      <c r="A1528" s="63">
        <v>1525</v>
      </c>
      <c r="B1528" s="65" t="s">
        <v>2027</v>
      </c>
      <c r="C1528" s="65" t="s">
        <v>568</v>
      </c>
      <c r="D1528" s="64">
        <v>29</v>
      </c>
      <c r="E1528" s="64">
        <v>41</v>
      </c>
      <c r="F1528" s="64">
        <v>0</v>
      </c>
      <c r="G1528" s="64" t="s">
        <v>423</v>
      </c>
      <c r="H1528" s="64">
        <v>57</v>
      </c>
      <c r="I1528" s="64">
        <v>9</v>
      </c>
      <c r="J1528" s="64">
        <v>0</v>
      </c>
      <c r="K1528" s="64" t="s">
        <v>395</v>
      </c>
      <c r="L1528" s="64">
        <v>-3</v>
      </c>
      <c r="M1528" s="64">
        <v>1</v>
      </c>
      <c r="N1528" s="62">
        <f t="shared" si="23"/>
        <v>0</v>
      </c>
    </row>
    <row r="1529" spans="1:14" ht="12.75">
      <c r="A1529" s="63">
        <v>1526</v>
      </c>
      <c r="B1529" s="64" t="s">
        <v>2028</v>
      </c>
      <c r="C1529" s="64" t="s">
        <v>451</v>
      </c>
      <c r="D1529" s="64">
        <v>35</v>
      </c>
      <c r="E1529" s="64">
        <v>40</v>
      </c>
      <c r="F1529" s="64">
        <v>0</v>
      </c>
      <c r="G1529" s="64" t="s">
        <v>389</v>
      </c>
      <c r="H1529" s="64">
        <v>120</v>
      </c>
      <c r="I1529" s="64">
        <v>38</v>
      </c>
      <c r="J1529" s="64">
        <v>0</v>
      </c>
      <c r="K1529" s="64" t="s">
        <v>395</v>
      </c>
      <c r="L1529" s="64">
        <v>-8</v>
      </c>
      <c r="M1529" s="64">
        <v>1</v>
      </c>
      <c r="N1529" s="62">
        <f t="shared" si="23"/>
        <v>0</v>
      </c>
    </row>
    <row r="1530" spans="1:14" ht="12.75">
      <c r="A1530" s="63">
        <v>1527</v>
      </c>
      <c r="B1530" s="65" t="s">
        <v>2029</v>
      </c>
      <c r="C1530" s="65" t="s">
        <v>449</v>
      </c>
      <c r="D1530" s="64">
        <v>7</v>
      </c>
      <c r="E1530" s="64">
        <v>40</v>
      </c>
      <c r="F1530" s="64">
        <v>0</v>
      </c>
      <c r="G1530" s="64" t="s">
        <v>423</v>
      </c>
      <c r="H1530" s="64">
        <v>112</v>
      </c>
      <c r="I1530" s="64">
        <v>55</v>
      </c>
      <c r="J1530" s="64">
        <v>0</v>
      </c>
      <c r="K1530" s="64" t="s">
        <v>347</v>
      </c>
      <c r="L1530" s="64">
        <v>7</v>
      </c>
      <c r="M1530" s="64">
        <v>10</v>
      </c>
      <c r="N1530" s="62" t="str">
        <f t="shared" si="23"/>
        <v>PASURUAN</v>
      </c>
    </row>
    <row r="1531" spans="1:14" ht="12.75">
      <c r="A1531" s="63">
        <v>1528</v>
      </c>
      <c r="B1531" s="64" t="s">
        <v>2030</v>
      </c>
      <c r="C1531" s="64" t="s">
        <v>449</v>
      </c>
      <c r="D1531" s="64">
        <v>6</v>
      </c>
      <c r="E1531" s="64">
        <v>38</v>
      </c>
      <c r="F1531" s="64">
        <v>0</v>
      </c>
      <c r="G1531" s="64" t="s">
        <v>423</v>
      </c>
      <c r="H1531" s="64">
        <v>111</v>
      </c>
      <c r="I1531" s="64">
        <v>3</v>
      </c>
      <c r="J1531" s="64">
        <v>0</v>
      </c>
      <c r="K1531" s="64" t="s">
        <v>347</v>
      </c>
      <c r="L1531" s="64">
        <v>7</v>
      </c>
      <c r="M1531" s="64">
        <v>10</v>
      </c>
      <c r="N1531" s="62" t="str">
        <f t="shared" si="23"/>
        <v>PATI</v>
      </c>
    </row>
    <row r="1532" spans="1:14" ht="12.75">
      <c r="A1532" s="63">
        <v>1529</v>
      </c>
      <c r="B1532" s="64" t="s">
        <v>2031</v>
      </c>
      <c r="C1532" s="64" t="s">
        <v>580</v>
      </c>
      <c r="D1532" s="64">
        <v>38</v>
      </c>
      <c r="E1532" s="64">
        <v>17</v>
      </c>
      <c r="F1532" s="64">
        <v>0</v>
      </c>
      <c r="G1532" s="64" t="s">
        <v>389</v>
      </c>
      <c r="H1532" s="64">
        <v>76</v>
      </c>
      <c r="I1532" s="64">
        <v>25</v>
      </c>
      <c r="J1532" s="64">
        <v>0</v>
      </c>
      <c r="K1532" s="64" t="s">
        <v>395</v>
      </c>
      <c r="L1532" s="64">
        <v>-5</v>
      </c>
      <c r="M1532" s="64">
        <v>1</v>
      </c>
      <c r="N1532" s="62">
        <f t="shared" si="23"/>
        <v>0</v>
      </c>
    </row>
    <row r="1533" spans="1:14" ht="12.75">
      <c r="A1533" s="63">
        <v>1530</v>
      </c>
      <c r="B1533" s="65" t="s">
        <v>2032</v>
      </c>
      <c r="C1533" s="65" t="s">
        <v>429</v>
      </c>
      <c r="D1533" s="64">
        <v>43</v>
      </c>
      <c r="E1533" s="64">
        <v>23</v>
      </c>
      <c r="F1533" s="64">
        <v>0</v>
      </c>
      <c r="G1533" s="64" t="s">
        <v>389</v>
      </c>
      <c r="H1533" s="64">
        <v>0</v>
      </c>
      <c r="I1533" s="64">
        <v>25</v>
      </c>
      <c r="J1533" s="64">
        <v>0</v>
      </c>
      <c r="K1533" s="64" t="s">
        <v>395</v>
      </c>
      <c r="L1533" s="64">
        <v>1</v>
      </c>
      <c r="M1533" s="64">
        <v>1</v>
      </c>
      <c r="N1533" s="62">
        <f t="shared" si="23"/>
        <v>0</v>
      </c>
    </row>
    <row r="1534" spans="1:14" ht="12.75">
      <c r="A1534" s="63">
        <v>1531</v>
      </c>
      <c r="B1534" s="64" t="s">
        <v>2033</v>
      </c>
      <c r="C1534" s="64" t="s">
        <v>449</v>
      </c>
      <c r="D1534" s="64">
        <v>0</v>
      </c>
      <c r="E1534" s="64">
        <v>13</v>
      </c>
      <c r="F1534" s="64">
        <v>0</v>
      </c>
      <c r="G1534" s="64" t="s">
        <v>423</v>
      </c>
      <c r="H1534" s="64">
        <v>100</v>
      </c>
      <c r="I1534" s="64">
        <v>37</v>
      </c>
      <c r="J1534" s="64">
        <v>0</v>
      </c>
      <c r="K1534" s="64" t="s">
        <v>347</v>
      </c>
      <c r="L1534" s="64">
        <v>7</v>
      </c>
      <c r="M1534" s="64">
        <v>10</v>
      </c>
      <c r="N1534" s="62" t="str">
        <f t="shared" si="23"/>
        <v>PAYAKUMBUH</v>
      </c>
    </row>
    <row r="1535" spans="1:14" ht="12.75">
      <c r="A1535" s="63">
        <v>1532</v>
      </c>
      <c r="B1535" s="65" t="s">
        <v>2034</v>
      </c>
      <c r="C1535" s="65" t="s">
        <v>449</v>
      </c>
      <c r="D1535" s="64">
        <v>6</v>
      </c>
      <c r="E1535" s="64">
        <v>55</v>
      </c>
      <c r="F1535" s="64">
        <v>0</v>
      </c>
      <c r="G1535" s="64" t="s">
        <v>423</v>
      </c>
      <c r="H1535" s="64">
        <v>109</v>
      </c>
      <c r="I1535" s="64">
        <v>41</v>
      </c>
      <c r="J1535" s="64">
        <v>0</v>
      </c>
      <c r="K1535" s="64" t="s">
        <v>347</v>
      </c>
      <c r="L1535" s="64">
        <v>7</v>
      </c>
      <c r="M1535" s="64">
        <v>10</v>
      </c>
      <c r="N1535" s="62" t="str">
        <f t="shared" si="23"/>
        <v>PEKALONGAN</v>
      </c>
    </row>
    <row r="1536" spans="1:14" ht="12.75">
      <c r="A1536" s="63">
        <v>1533</v>
      </c>
      <c r="B1536" s="64" t="s">
        <v>2035</v>
      </c>
      <c r="C1536" s="64" t="s">
        <v>449</v>
      </c>
      <c r="D1536" s="64">
        <v>0</v>
      </c>
      <c r="E1536" s="64">
        <v>30</v>
      </c>
      <c r="F1536" s="64">
        <v>0</v>
      </c>
      <c r="G1536" s="64" t="s">
        <v>389</v>
      </c>
      <c r="H1536" s="64">
        <v>101</v>
      </c>
      <c r="I1536" s="64">
        <v>28</v>
      </c>
      <c r="J1536" s="64">
        <v>0</v>
      </c>
      <c r="K1536" s="64" t="s">
        <v>347</v>
      </c>
      <c r="L1536" s="64">
        <v>7</v>
      </c>
      <c r="M1536" s="64">
        <v>10</v>
      </c>
      <c r="N1536" s="62" t="str">
        <f t="shared" si="23"/>
        <v>PEKANBARU</v>
      </c>
    </row>
    <row r="1537" spans="1:14" ht="12.75">
      <c r="A1537" s="63">
        <v>1534</v>
      </c>
      <c r="B1537" s="64" t="s">
        <v>2036</v>
      </c>
      <c r="C1537" s="64" t="s">
        <v>645</v>
      </c>
      <c r="D1537" s="64">
        <v>39</v>
      </c>
      <c r="E1537" s="64">
        <v>55</v>
      </c>
      <c r="F1537" s="64">
        <v>0</v>
      </c>
      <c r="G1537" s="64" t="s">
        <v>389</v>
      </c>
      <c r="H1537" s="64">
        <v>116</v>
      </c>
      <c r="I1537" s="64">
        <v>25</v>
      </c>
      <c r="J1537" s="64">
        <v>0</v>
      </c>
      <c r="K1537" s="64" t="s">
        <v>347</v>
      </c>
      <c r="L1537" s="64">
        <v>8</v>
      </c>
      <c r="M1537" s="64">
        <v>1</v>
      </c>
      <c r="N1537" s="62">
        <f t="shared" si="23"/>
        <v>0</v>
      </c>
    </row>
    <row r="1538" spans="1:14" ht="12.75">
      <c r="A1538" s="63">
        <v>1535</v>
      </c>
      <c r="B1538" s="64" t="s">
        <v>2037</v>
      </c>
      <c r="C1538" s="64" t="s">
        <v>449</v>
      </c>
      <c r="D1538" s="64">
        <v>7</v>
      </c>
      <c r="E1538" s="64">
        <v>3</v>
      </c>
      <c r="F1538" s="64">
        <v>0</v>
      </c>
      <c r="G1538" s="64" t="s">
        <v>423</v>
      </c>
      <c r="H1538" s="64">
        <v>106</v>
      </c>
      <c r="I1538" s="64">
        <v>25</v>
      </c>
      <c r="J1538" s="64">
        <v>0</v>
      </c>
      <c r="K1538" s="64" t="s">
        <v>347</v>
      </c>
      <c r="L1538" s="64">
        <v>7</v>
      </c>
      <c r="M1538" s="64">
        <v>10</v>
      </c>
      <c r="N1538" s="62" t="str">
        <f t="shared" si="23"/>
        <v>PELABUHAN RATU</v>
      </c>
    </row>
    <row r="1539" spans="1:14" ht="12.75">
      <c r="A1539" s="63">
        <v>1536</v>
      </c>
      <c r="B1539" s="65" t="s">
        <v>2038</v>
      </c>
      <c r="C1539" s="65" t="s">
        <v>480</v>
      </c>
      <c r="D1539" s="64">
        <v>45</v>
      </c>
      <c r="E1539" s="64">
        <v>34</v>
      </c>
      <c r="F1539" s="64">
        <v>0</v>
      </c>
      <c r="G1539" s="64" t="s">
        <v>389</v>
      </c>
      <c r="H1539" s="64">
        <v>84</v>
      </c>
      <c r="I1539" s="64">
        <v>48</v>
      </c>
      <c r="J1539" s="64">
        <v>0</v>
      </c>
      <c r="K1539" s="64" t="s">
        <v>395</v>
      </c>
      <c r="L1539" s="64">
        <v>-5</v>
      </c>
      <c r="M1539" s="64">
        <v>1</v>
      </c>
      <c r="N1539" s="62">
        <f aca="true" t="shared" si="24" ref="N1539:N1602">+IF(C1539=$N$1,B1539,)</f>
        <v>0</v>
      </c>
    </row>
    <row r="1540" spans="1:14" ht="12.75">
      <c r="A1540" s="63">
        <v>1537</v>
      </c>
      <c r="B1540" s="65" t="s">
        <v>2039</v>
      </c>
      <c r="C1540" s="65" t="s">
        <v>488</v>
      </c>
      <c r="D1540" s="64">
        <v>31</v>
      </c>
      <c r="E1540" s="64">
        <v>43</v>
      </c>
      <c r="F1540" s="64">
        <v>0</v>
      </c>
      <c r="G1540" s="64" t="s">
        <v>423</v>
      </c>
      <c r="H1540" s="64">
        <v>52</v>
      </c>
      <c r="I1540" s="64">
        <v>19</v>
      </c>
      <c r="J1540" s="64">
        <v>0</v>
      </c>
      <c r="K1540" s="64" t="s">
        <v>395</v>
      </c>
      <c r="L1540" s="64">
        <v>-3</v>
      </c>
      <c r="M1540" s="64">
        <v>1</v>
      </c>
      <c r="N1540" s="62">
        <f t="shared" si="24"/>
        <v>0</v>
      </c>
    </row>
    <row r="1541" spans="1:14" ht="12.75">
      <c r="A1541" s="63">
        <v>1538</v>
      </c>
      <c r="B1541" s="64" t="s">
        <v>2040</v>
      </c>
      <c r="C1541" s="64" t="s">
        <v>449</v>
      </c>
      <c r="D1541" s="64">
        <v>6</v>
      </c>
      <c r="E1541" s="64">
        <v>55</v>
      </c>
      <c r="F1541" s="64">
        <v>0</v>
      </c>
      <c r="G1541" s="64" t="s">
        <v>423</v>
      </c>
      <c r="H1541" s="64">
        <v>109</v>
      </c>
      <c r="I1541" s="64">
        <v>24</v>
      </c>
      <c r="J1541" s="64">
        <v>0</v>
      </c>
      <c r="K1541" s="64" t="s">
        <v>347</v>
      </c>
      <c r="L1541" s="64">
        <v>7</v>
      </c>
      <c r="M1541" s="64">
        <v>10</v>
      </c>
      <c r="N1541" s="62" t="str">
        <f t="shared" si="24"/>
        <v>PEMALANG</v>
      </c>
    </row>
    <row r="1542" spans="1:14" ht="12.75">
      <c r="A1542" s="63">
        <v>1539</v>
      </c>
      <c r="B1542" s="65" t="s">
        <v>2041</v>
      </c>
      <c r="C1542" s="65" t="s">
        <v>449</v>
      </c>
      <c r="D1542" s="64">
        <v>2</v>
      </c>
      <c r="E1542" s="64">
        <v>58</v>
      </c>
      <c r="F1542" s="64">
        <v>0</v>
      </c>
      <c r="G1542" s="64" t="s">
        <v>389</v>
      </c>
      <c r="H1542" s="64">
        <v>99</v>
      </c>
      <c r="I1542" s="64">
        <v>2</v>
      </c>
      <c r="J1542" s="64">
        <v>0</v>
      </c>
      <c r="K1542" s="64" t="s">
        <v>347</v>
      </c>
      <c r="L1542" s="64">
        <v>7</v>
      </c>
      <c r="M1542" s="64">
        <v>10</v>
      </c>
      <c r="N1542" s="62" t="str">
        <f t="shared" si="24"/>
        <v>PEMATANG SIANTAR</v>
      </c>
    </row>
    <row r="1543" spans="1:14" ht="12.75">
      <c r="A1543" s="63">
        <v>1540</v>
      </c>
      <c r="B1543" s="65" t="s">
        <v>2042</v>
      </c>
      <c r="C1543" s="65" t="s">
        <v>484</v>
      </c>
      <c r="D1543" s="64">
        <v>5</v>
      </c>
      <c r="E1543" s="64">
        <v>17</v>
      </c>
      <c r="F1543" s="64">
        <v>0</v>
      </c>
      <c r="G1543" s="64" t="s">
        <v>389</v>
      </c>
      <c r="H1543" s="64">
        <v>100</v>
      </c>
      <c r="I1543" s="64">
        <v>16</v>
      </c>
      <c r="J1543" s="64">
        <v>0</v>
      </c>
      <c r="K1543" s="64" t="s">
        <v>347</v>
      </c>
      <c r="L1543" s="64">
        <v>8</v>
      </c>
      <c r="M1543" s="64">
        <v>1</v>
      </c>
      <c r="N1543" s="62">
        <f t="shared" si="24"/>
        <v>0</v>
      </c>
    </row>
    <row r="1544" spans="1:14" ht="12.75">
      <c r="A1544" s="63">
        <v>1541</v>
      </c>
      <c r="B1544" s="64" t="s">
        <v>2043</v>
      </c>
      <c r="C1544" s="64" t="s">
        <v>544</v>
      </c>
      <c r="D1544" s="64">
        <v>45</v>
      </c>
      <c r="E1544" s="64">
        <v>42</v>
      </c>
      <c r="F1544" s="64">
        <v>0</v>
      </c>
      <c r="G1544" s="64" t="s">
        <v>389</v>
      </c>
      <c r="H1544" s="64">
        <v>118</v>
      </c>
      <c r="I1544" s="64">
        <v>50</v>
      </c>
      <c r="J1544" s="64">
        <v>0</v>
      </c>
      <c r="K1544" s="64" t="s">
        <v>395</v>
      </c>
      <c r="L1544" s="64">
        <v>-8</v>
      </c>
      <c r="M1544" s="64">
        <v>1</v>
      </c>
      <c r="N1544" s="62">
        <f t="shared" si="24"/>
        <v>0</v>
      </c>
    </row>
    <row r="1545" spans="1:14" ht="12.75">
      <c r="A1545" s="63">
        <v>1542</v>
      </c>
      <c r="B1545" s="64" t="s">
        <v>2044</v>
      </c>
      <c r="C1545" s="64" t="s">
        <v>449</v>
      </c>
      <c r="D1545" s="64">
        <v>7</v>
      </c>
      <c r="E1545" s="64">
        <v>13</v>
      </c>
      <c r="F1545" s="64">
        <v>0</v>
      </c>
      <c r="G1545" s="64" t="s">
        <v>423</v>
      </c>
      <c r="H1545" s="64">
        <v>107</v>
      </c>
      <c r="I1545" s="64">
        <v>31</v>
      </c>
      <c r="J1545" s="64">
        <v>0</v>
      </c>
      <c r="K1545" s="64" t="s">
        <v>347</v>
      </c>
      <c r="L1545" s="64">
        <v>7</v>
      </c>
      <c r="M1545" s="64">
        <v>10</v>
      </c>
      <c r="N1545" s="62" t="str">
        <f t="shared" si="24"/>
        <v>PENGALENGAN</v>
      </c>
    </row>
    <row r="1546" spans="1:14" ht="12.75">
      <c r="A1546" s="63">
        <v>1543</v>
      </c>
      <c r="B1546" s="64" t="s">
        <v>2045</v>
      </c>
      <c r="C1546" s="64" t="s">
        <v>719</v>
      </c>
      <c r="D1546" s="64">
        <v>30</v>
      </c>
      <c r="E1546" s="64">
        <v>21</v>
      </c>
      <c r="F1546" s="64">
        <v>0</v>
      </c>
      <c r="G1546" s="64" t="s">
        <v>389</v>
      </c>
      <c r="H1546" s="64">
        <v>87</v>
      </c>
      <c r="I1546" s="64">
        <v>19</v>
      </c>
      <c r="J1546" s="64">
        <v>0</v>
      </c>
      <c r="K1546" s="64" t="s">
        <v>395</v>
      </c>
      <c r="L1546" s="64">
        <v>-5</v>
      </c>
      <c r="M1546" s="64">
        <v>1</v>
      </c>
      <c r="N1546" s="62">
        <f t="shared" si="24"/>
        <v>0</v>
      </c>
    </row>
    <row r="1547" spans="1:14" ht="12.75">
      <c r="A1547" s="63">
        <v>1544</v>
      </c>
      <c r="B1547" s="65" t="s">
        <v>2046</v>
      </c>
      <c r="C1547" s="65" t="s">
        <v>394</v>
      </c>
      <c r="D1547" s="64">
        <v>49</v>
      </c>
      <c r="E1547" s="64">
        <v>28</v>
      </c>
      <c r="F1547" s="64">
        <v>0</v>
      </c>
      <c r="G1547" s="64" t="s">
        <v>389</v>
      </c>
      <c r="H1547" s="64">
        <v>119</v>
      </c>
      <c r="I1547" s="64">
        <v>36</v>
      </c>
      <c r="J1547" s="64">
        <v>0</v>
      </c>
      <c r="K1547" s="64" t="s">
        <v>395</v>
      </c>
      <c r="L1547" s="64">
        <v>-8</v>
      </c>
      <c r="M1547" s="64">
        <v>1</v>
      </c>
      <c r="N1547" s="62">
        <f t="shared" si="24"/>
        <v>0</v>
      </c>
    </row>
    <row r="1548" spans="1:14" ht="12.75">
      <c r="A1548" s="63">
        <v>1545</v>
      </c>
      <c r="B1548" s="64" t="s">
        <v>2047</v>
      </c>
      <c r="C1548" s="64" t="s">
        <v>658</v>
      </c>
      <c r="D1548" s="64">
        <v>40</v>
      </c>
      <c r="E1548" s="64">
        <v>40</v>
      </c>
      <c r="F1548" s="64">
        <v>0</v>
      </c>
      <c r="G1548" s="64" t="s">
        <v>389</v>
      </c>
      <c r="H1548" s="64">
        <v>89</v>
      </c>
      <c r="I1548" s="64">
        <v>41</v>
      </c>
      <c r="J1548" s="64">
        <v>0</v>
      </c>
      <c r="K1548" s="64" t="s">
        <v>395</v>
      </c>
      <c r="L1548" s="64">
        <v>-6</v>
      </c>
      <c r="M1548" s="64">
        <v>1</v>
      </c>
      <c r="N1548" s="62">
        <f t="shared" si="24"/>
        <v>0</v>
      </c>
    </row>
    <row r="1549" spans="1:14" ht="12.75">
      <c r="A1549" s="63">
        <v>1546</v>
      </c>
      <c r="B1549" s="65" t="s">
        <v>2048</v>
      </c>
      <c r="C1549" s="65" t="s">
        <v>723</v>
      </c>
      <c r="D1549" s="64">
        <v>4</v>
      </c>
      <c r="E1549" s="64">
        <v>49</v>
      </c>
      <c r="F1549" s="64">
        <v>0</v>
      </c>
      <c r="G1549" s="64" t="s">
        <v>389</v>
      </c>
      <c r="H1549" s="64">
        <v>75</v>
      </c>
      <c r="I1549" s="64">
        <v>45</v>
      </c>
      <c r="J1549" s="64">
        <v>0</v>
      </c>
      <c r="K1549" s="64" t="s">
        <v>395</v>
      </c>
      <c r="L1549" s="64">
        <v>-5</v>
      </c>
      <c r="M1549" s="64">
        <v>1</v>
      </c>
      <c r="N1549" s="62">
        <f t="shared" si="24"/>
        <v>0</v>
      </c>
    </row>
    <row r="1550" spans="1:14" ht="12.75">
      <c r="A1550" s="63">
        <v>1547</v>
      </c>
      <c r="B1550" s="65" t="s">
        <v>2049</v>
      </c>
      <c r="C1550" s="65" t="s">
        <v>429</v>
      </c>
      <c r="D1550" s="64">
        <v>42</v>
      </c>
      <c r="E1550" s="64">
        <v>44</v>
      </c>
      <c r="F1550" s="64">
        <v>0</v>
      </c>
      <c r="G1550" s="64" t="s">
        <v>389</v>
      </c>
      <c r="H1550" s="64">
        <v>2</v>
      </c>
      <c r="I1550" s="64">
        <v>52</v>
      </c>
      <c r="J1550" s="64">
        <v>0</v>
      </c>
      <c r="K1550" s="64" t="s">
        <v>347</v>
      </c>
      <c r="L1550" s="64">
        <v>1</v>
      </c>
      <c r="M1550" s="64">
        <v>1</v>
      </c>
      <c r="N1550" s="62">
        <f t="shared" si="24"/>
        <v>0</v>
      </c>
    </row>
    <row r="1551" spans="1:14" ht="12.75">
      <c r="A1551" s="63">
        <v>1548</v>
      </c>
      <c r="B1551" s="64" t="s">
        <v>2050</v>
      </c>
      <c r="C1551" s="64" t="s">
        <v>422</v>
      </c>
      <c r="D1551" s="64">
        <v>31</v>
      </c>
      <c r="E1551" s="64">
        <v>56</v>
      </c>
      <c r="F1551" s="64">
        <v>0</v>
      </c>
      <c r="G1551" s="64" t="s">
        <v>423</v>
      </c>
      <c r="H1551" s="64">
        <v>115</v>
      </c>
      <c r="I1551" s="64">
        <v>58</v>
      </c>
      <c r="J1551" s="64">
        <v>0</v>
      </c>
      <c r="K1551" s="64" t="s">
        <v>347</v>
      </c>
      <c r="L1551" s="64">
        <v>8</v>
      </c>
      <c r="M1551" s="64">
        <v>1</v>
      </c>
      <c r="N1551" s="62">
        <f t="shared" si="24"/>
        <v>0</v>
      </c>
    </row>
    <row r="1552" spans="1:14" ht="12.75">
      <c r="A1552" s="63">
        <v>1549</v>
      </c>
      <c r="B1552" s="64" t="s">
        <v>532</v>
      </c>
      <c r="C1552" s="64" t="s">
        <v>507</v>
      </c>
      <c r="D1552" s="64">
        <v>40</v>
      </c>
      <c r="E1552" s="64">
        <v>39</v>
      </c>
      <c r="F1552" s="64">
        <v>0</v>
      </c>
      <c r="G1552" s="64" t="s">
        <v>389</v>
      </c>
      <c r="H1552" s="64">
        <v>86</v>
      </c>
      <c r="I1552" s="64">
        <v>9</v>
      </c>
      <c r="J1552" s="64">
        <v>0</v>
      </c>
      <c r="K1552" s="64" t="s">
        <v>395</v>
      </c>
      <c r="L1552" s="64">
        <v>-5</v>
      </c>
      <c r="M1552" s="64">
        <v>1</v>
      </c>
      <c r="N1552" s="62">
        <f t="shared" si="24"/>
        <v>0</v>
      </c>
    </row>
    <row r="1553" spans="1:14" ht="12.75">
      <c r="A1553" s="63">
        <v>1550</v>
      </c>
      <c r="B1553" s="64" t="s">
        <v>2051</v>
      </c>
      <c r="C1553" s="64" t="s">
        <v>468</v>
      </c>
      <c r="D1553" s="64">
        <v>42</v>
      </c>
      <c r="E1553" s="64">
        <v>26</v>
      </c>
      <c r="F1553" s="64">
        <v>0</v>
      </c>
      <c r="G1553" s="64" t="s">
        <v>389</v>
      </c>
      <c r="H1553" s="64">
        <v>14</v>
      </c>
      <c r="I1553" s="64">
        <v>11</v>
      </c>
      <c r="J1553" s="64">
        <v>0</v>
      </c>
      <c r="K1553" s="64" t="s">
        <v>347</v>
      </c>
      <c r="L1553" s="64">
        <v>1</v>
      </c>
      <c r="M1553" s="64">
        <v>1</v>
      </c>
      <c r="N1553" s="62">
        <f t="shared" si="24"/>
        <v>0</v>
      </c>
    </row>
    <row r="1554" spans="1:14" ht="12.75">
      <c r="A1554" s="63">
        <v>1551</v>
      </c>
      <c r="B1554" s="64" t="s">
        <v>2052</v>
      </c>
      <c r="C1554" s="64" t="s">
        <v>1102</v>
      </c>
      <c r="D1554" s="64">
        <v>33</v>
      </c>
      <c r="E1554" s="64">
        <v>60</v>
      </c>
      <c r="F1554" s="64">
        <v>0</v>
      </c>
      <c r="G1554" s="64" t="s">
        <v>389</v>
      </c>
      <c r="H1554" s="64">
        <v>71</v>
      </c>
      <c r="I1554" s="64">
        <v>31</v>
      </c>
      <c r="J1554" s="64">
        <v>0</v>
      </c>
      <c r="K1554" s="64" t="s">
        <v>347</v>
      </c>
      <c r="L1554" s="64">
        <v>5</v>
      </c>
      <c r="M1554" s="64">
        <v>1</v>
      </c>
      <c r="N1554" s="62">
        <f t="shared" si="24"/>
        <v>0</v>
      </c>
    </row>
    <row r="1555" spans="1:14" ht="12.75">
      <c r="A1555" s="63">
        <v>1552</v>
      </c>
      <c r="B1555" s="65" t="s">
        <v>2053</v>
      </c>
      <c r="C1555" s="65" t="s">
        <v>476</v>
      </c>
      <c r="D1555" s="64">
        <v>40</v>
      </c>
      <c r="E1555" s="64">
        <v>5</v>
      </c>
      <c r="F1555" s="64">
        <v>0</v>
      </c>
      <c r="G1555" s="64" t="s">
        <v>389</v>
      </c>
      <c r="H1555" s="64">
        <v>75</v>
      </c>
      <c r="I1555" s="64">
        <v>1</v>
      </c>
      <c r="J1555" s="64">
        <v>0</v>
      </c>
      <c r="K1555" s="64" t="s">
        <v>395</v>
      </c>
      <c r="L1555" s="64">
        <v>-5</v>
      </c>
      <c r="M1555" s="64">
        <v>1</v>
      </c>
      <c r="N1555" s="62">
        <f t="shared" si="24"/>
        <v>0</v>
      </c>
    </row>
    <row r="1556" spans="1:14" ht="12.75">
      <c r="A1556" s="63">
        <v>1553</v>
      </c>
      <c r="B1556" s="65" t="s">
        <v>2054</v>
      </c>
      <c r="C1556" s="65" t="s">
        <v>596</v>
      </c>
      <c r="D1556" s="64">
        <v>16</v>
      </c>
      <c r="E1556" s="64">
        <v>47</v>
      </c>
      <c r="F1556" s="64">
        <v>0</v>
      </c>
      <c r="G1556" s="64" t="s">
        <v>389</v>
      </c>
      <c r="H1556" s="64">
        <v>100</v>
      </c>
      <c r="I1556" s="64">
        <v>17</v>
      </c>
      <c r="J1556" s="64">
        <v>0</v>
      </c>
      <c r="K1556" s="64" t="s">
        <v>347</v>
      </c>
      <c r="L1556" s="64">
        <v>7</v>
      </c>
      <c r="M1556" s="64">
        <v>1</v>
      </c>
      <c r="N1556" s="62">
        <f t="shared" si="24"/>
        <v>0</v>
      </c>
    </row>
    <row r="1557" spans="1:14" ht="12.75">
      <c r="A1557" s="63">
        <v>1554</v>
      </c>
      <c r="B1557" s="64" t="s">
        <v>2055</v>
      </c>
      <c r="C1557" s="64" t="s">
        <v>2056</v>
      </c>
      <c r="D1557" s="64">
        <v>11</v>
      </c>
      <c r="E1557" s="64">
        <v>33</v>
      </c>
      <c r="F1557" s="64">
        <v>0</v>
      </c>
      <c r="G1557" s="64" t="s">
        <v>389</v>
      </c>
      <c r="H1557" s="64">
        <v>104</v>
      </c>
      <c r="I1557" s="64">
        <v>51</v>
      </c>
      <c r="J1557" s="64">
        <v>0</v>
      </c>
      <c r="K1557" s="64" t="s">
        <v>347</v>
      </c>
      <c r="L1557" s="64">
        <v>7</v>
      </c>
      <c r="M1557" s="64">
        <v>1</v>
      </c>
      <c r="N1557" s="62">
        <f t="shared" si="24"/>
        <v>0</v>
      </c>
    </row>
    <row r="1558" spans="1:14" ht="12.75">
      <c r="A1558" s="63">
        <v>1555</v>
      </c>
      <c r="B1558" s="65" t="s">
        <v>2057</v>
      </c>
      <c r="C1558" s="65" t="s">
        <v>844</v>
      </c>
      <c r="D1558" s="64">
        <v>33</v>
      </c>
      <c r="E1558" s="64">
        <v>32</v>
      </c>
      <c r="F1558" s="64">
        <v>0</v>
      </c>
      <c r="G1558" s="64" t="s">
        <v>389</v>
      </c>
      <c r="H1558" s="64">
        <v>112</v>
      </c>
      <c r="I1558" s="64">
        <v>23</v>
      </c>
      <c r="J1558" s="64">
        <v>0</v>
      </c>
      <c r="K1558" s="64" t="s">
        <v>395</v>
      </c>
      <c r="L1558" s="64">
        <v>-7</v>
      </c>
      <c r="M1558" s="64">
        <v>1</v>
      </c>
      <c r="N1558" s="62">
        <f t="shared" si="24"/>
        <v>0</v>
      </c>
    </row>
    <row r="1559" spans="1:14" ht="12.75">
      <c r="A1559" s="63">
        <v>1556</v>
      </c>
      <c r="B1559" s="64" t="s">
        <v>2058</v>
      </c>
      <c r="C1559" s="64" t="s">
        <v>596</v>
      </c>
      <c r="D1559" s="64">
        <v>8</v>
      </c>
      <c r="E1559" s="64">
        <v>7</v>
      </c>
      <c r="F1559" s="64">
        <v>0</v>
      </c>
      <c r="G1559" s="64" t="s">
        <v>389</v>
      </c>
      <c r="H1559" s="64">
        <v>98</v>
      </c>
      <c r="I1559" s="64">
        <v>19</v>
      </c>
      <c r="J1559" s="64">
        <v>0</v>
      </c>
      <c r="K1559" s="64" t="s">
        <v>347</v>
      </c>
      <c r="L1559" s="64">
        <v>7</v>
      </c>
      <c r="M1559" s="64">
        <v>1</v>
      </c>
      <c r="N1559" s="62">
        <f t="shared" si="24"/>
        <v>0</v>
      </c>
    </row>
    <row r="1560" spans="1:14" ht="12.75">
      <c r="A1560" s="63">
        <v>1557</v>
      </c>
      <c r="B1560" s="65" t="s">
        <v>2059</v>
      </c>
      <c r="C1560" s="65" t="s">
        <v>397</v>
      </c>
      <c r="D1560" s="64">
        <v>44</v>
      </c>
      <c r="E1560" s="64">
        <v>23</v>
      </c>
      <c r="F1560" s="64">
        <v>0</v>
      </c>
      <c r="G1560" s="64" t="s">
        <v>389</v>
      </c>
      <c r="H1560" s="64">
        <v>100</v>
      </c>
      <c r="I1560" s="64">
        <v>17</v>
      </c>
      <c r="J1560" s="64">
        <v>0</v>
      </c>
      <c r="K1560" s="64" t="s">
        <v>395</v>
      </c>
      <c r="L1560" s="64">
        <v>-6</v>
      </c>
      <c r="M1560" s="64">
        <v>1</v>
      </c>
      <c r="N1560" s="62">
        <f t="shared" si="24"/>
        <v>0</v>
      </c>
    </row>
    <row r="1561" spans="1:14" ht="12.75">
      <c r="A1561" s="63">
        <v>1558</v>
      </c>
      <c r="B1561" s="64" t="s">
        <v>2060</v>
      </c>
      <c r="C1561" s="64" t="s">
        <v>710</v>
      </c>
      <c r="D1561" s="64">
        <v>23</v>
      </c>
      <c r="E1561" s="64">
        <v>51</v>
      </c>
      <c r="F1561" s="64">
        <v>0</v>
      </c>
      <c r="G1561" s="64" t="s">
        <v>423</v>
      </c>
      <c r="H1561" s="64">
        <v>29</v>
      </c>
      <c r="I1561" s="64">
        <v>27</v>
      </c>
      <c r="J1561" s="64">
        <v>0</v>
      </c>
      <c r="K1561" s="64" t="s">
        <v>347</v>
      </c>
      <c r="L1561" s="64">
        <v>2</v>
      </c>
      <c r="M1561" s="64">
        <v>1</v>
      </c>
      <c r="N1561" s="62">
        <f t="shared" si="24"/>
        <v>0</v>
      </c>
    </row>
    <row r="1562" spans="1:14" ht="12.75">
      <c r="A1562" s="63">
        <v>1559</v>
      </c>
      <c r="B1562" s="64" t="s">
        <v>2061</v>
      </c>
      <c r="C1562" s="64" t="s">
        <v>629</v>
      </c>
      <c r="D1562" s="64">
        <v>34</v>
      </c>
      <c r="E1562" s="64">
        <v>11</v>
      </c>
      <c r="F1562" s="64">
        <v>0</v>
      </c>
      <c r="G1562" s="64" t="s">
        <v>389</v>
      </c>
      <c r="H1562" s="64">
        <v>91</v>
      </c>
      <c r="I1562" s="64">
        <v>56</v>
      </c>
      <c r="J1562" s="64">
        <v>0</v>
      </c>
      <c r="K1562" s="64" t="s">
        <v>395</v>
      </c>
      <c r="L1562" s="64">
        <v>-6</v>
      </c>
      <c r="M1562" s="64">
        <v>1</v>
      </c>
      <c r="N1562" s="62">
        <f t="shared" si="24"/>
        <v>0</v>
      </c>
    </row>
    <row r="1563" spans="1:14" ht="12.75">
      <c r="A1563" s="63">
        <v>1560</v>
      </c>
      <c r="B1563" s="64" t="s">
        <v>2062</v>
      </c>
      <c r="C1563" s="64" t="s">
        <v>539</v>
      </c>
      <c r="D1563" s="64">
        <v>35</v>
      </c>
      <c r="E1563" s="64">
        <v>11</v>
      </c>
      <c r="F1563" s="64">
        <v>0</v>
      </c>
      <c r="G1563" s="64" t="s">
        <v>389</v>
      </c>
      <c r="H1563" s="64">
        <v>79</v>
      </c>
      <c r="I1563" s="64">
        <v>35</v>
      </c>
      <c r="J1563" s="64">
        <v>0</v>
      </c>
      <c r="K1563" s="64" t="s">
        <v>395</v>
      </c>
      <c r="L1563" s="64">
        <v>-5</v>
      </c>
      <c r="M1563" s="64">
        <v>1</v>
      </c>
      <c r="N1563" s="62">
        <f t="shared" si="24"/>
        <v>0</v>
      </c>
    </row>
    <row r="1564" spans="1:14" ht="12.75">
      <c r="A1564" s="63">
        <v>1561</v>
      </c>
      <c r="B1564" s="65" t="s">
        <v>2063</v>
      </c>
      <c r="C1564" s="65" t="s">
        <v>449</v>
      </c>
      <c r="D1564" s="64">
        <v>3</v>
      </c>
      <c r="E1564" s="64">
        <v>47</v>
      </c>
      <c r="F1564" s="64">
        <v>0</v>
      </c>
      <c r="G1564" s="64" t="s">
        <v>423</v>
      </c>
      <c r="H1564" s="64">
        <v>119</v>
      </c>
      <c r="I1564" s="64">
        <v>40</v>
      </c>
      <c r="J1564" s="64">
        <v>0</v>
      </c>
      <c r="K1564" s="64" t="s">
        <v>347</v>
      </c>
      <c r="L1564" s="64">
        <v>8</v>
      </c>
      <c r="M1564" s="64">
        <v>10</v>
      </c>
      <c r="N1564" s="62" t="str">
        <f t="shared" si="24"/>
        <v>PINRANG</v>
      </c>
    </row>
    <row r="1565" spans="1:14" ht="12.75">
      <c r="A1565" s="63">
        <v>1562</v>
      </c>
      <c r="B1565" s="64" t="s">
        <v>2064</v>
      </c>
      <c r="C1565" s="64" t="s">
        <v>468</v>
      </c>
      <c r="D1565" s="64">
        <v>43</v>
      </c>
      <c r="E1565" s="64">
        <v>41</v>
      </c>
      <c r="F1565" s="64">
        <v>0</v>
      </c>
      <c r="G1565" s="64" t="s">
        <v>389</v>
      </c>
      <c r="H1565" s="64">
        <v>10</v>
      </c>
      <c r="I1565" s="64">
        <v>24</v>
      </c>
      <c r="J1565" s="64">
        <v>0</v>
      </c>
      <c r="K1565" s="64" t="s">
        <v>347</v>
      </c>
      <c r="L1565" s="64">
        <v>1</v>
      </c>
      <c r="M1565" s="64">
        <v>1</v>
      </c>
      <c r="N1565" s="62">
        <f t="shared" si="24"/>
        <v>0</v>
      </c>
    </row>
    <row r="1566" spans="1:14" ht="12.75">
      <c r="A1566" s="63">
        <v>1563</v>
      </c>
      <c r="B1566" s="64" t="s">
        <v>2065</v>
      </c>
      <c r="C1566" s="64" t="s">
        <v>596</v>
      </c>
      <c r="D1566" s="64">
        <v>16</v>
      </c>
      <c r="E1566" s="64">
        <v>50</v>
      </c>
      <c r="F1566" s="64">
        <v>0</v>
      </c>
      <c r="G1566" s="64" t="s">
        <v>389</v>
      </c>
      <c r="H1566" s="64">
        <v>100</v>
      </c>
      <c r="I1566" s="64">
        <v>12</v>
      </c>
      <c r="J1566" s="64">
        <v>0</v>
      </c>
      <c r="K1566" s="64" t="s">
        <v>347</v>
      </c>
      <c r="L1566" s="64">
        <v>7</v>
      </c>
      <c r="M1566" s="64">
        <v>1</v>
      </c>
      <c r="N1566" s="62">
        <f t="shared" si="24"/>
        <v>0</v>
      </c>
    </row>
    <row r="1567" spans="1:14" ht="12.75">
      <c r="A1567" s="63">
        <v>1564</v>
      </c>
      <c r="B1567" s="64" t="s">
        <v>2066</v>
      </c>
      <c r="C1567" s="64" t="s">
        <v>921</v>
      </c>
      <c r="D1567" s="64">
        <v>37</v>
      </c>
      <c r="E1567" s="64">
        <v>27</v>
      </c>
      <c r="F1567" s="64">
        <v>0</v>
      </c>
      <c r="G1567" s="64" t="s">
        <v>389</v>
      </c>
      <c r="H1567" s="64">
        <v>94</v>
      </c>
      <c r="I1567" s="64">
        <v>44</v>
      </c>
      <c r="J1567" s="64">
        <v>0</v>
      </c>
      <c r="K1567" s="64" t="s">
        <v>395</v>
      </c>
      <c r="L1567" s="64">
        <v>-6</v>
      </c>
      <c r="M1567" s="64">
        <v>1</v>
      </c>
      <c r="N1567" s="62">
        <f t="shared" si="24"/>
        <v>0</v>
      </c>
    </row>
    <row r="1568" spans="1:14" ht="12.75">
      <c r="A1568" s="63">
        <v>1565</v>
      </c>
      <c r="B1568" s="64" t="s">
        <v>2067</v>
      </c>
      <c r="C1568" s="64" t="s">
        <v>476</v>
      </c>
      <c r="D1568" s="64">
        <v>40</v>
      </c>
      <c r="E1568" s="64">
        <v>30</v>
      </c>
      <c r="F1568" s="64">
        <v>0</v>
      </c>
      <c r="G1568" s="64" t="s">
        <v>389</v>
      </c>
      <c r="H1568" s="64">
        <v>80</v>
      </c>
      <c r="I1568" s="64">
        <v>14</v>
      </c>
      <c r="J1568" s="64">
        <v>0</v>
      </c>
      <c r="K1568" s="64" t="s">
        <v>395</v>
      </c>
      <c r="L1568" s="64">
        <v>-5</v>
      </c>
      <c r="M1568" s="64">
        <v>1</v>
      </c>
      <c r="N1568" s="62">
        <f t="shared" si="24"/>
        <v>0</v>
      </c>
    </row>
    <row r="1569" spans="1:14" ht="12.75">
      <c r="A1569" s="63">
        <v>1566</v>
      </c>
      <c r="B1569" s="64" t="s">
        <v>2068</v>
      </c>
      <c r="C1569" s="64" t="s">
        <v>643</v>
      </c>
      <c r="D1569" s="64">
        <v>42</v>
      </c>
      <c r="E1569" s="64">
        <v>26</v>
      </c>
      <c r="F1569" s="64">
        <v>0</v>
      </c>
      <c r="G1569" s="64" t="s">
        <v>389</v>
      </c>
      <c r="H1569" s="64">
        <v>73</v>
      </c>
      <c r="I1569" s="64">
        <v>18</v>
      </c>
      <c r="J1569" s="64">
        <v>0</v>
      </c>
      <c r="K1569" s="64" t="s">
        <v>395</v>
      </c>
      <c r="L1569" s="64">
        <v>-5</v>
      </c>
      <c r="M1569" s="64">
        <v>1</v>
      </c>
      <c r="N1569" s="62">
        <f t="shared" si="24"/>
        <v>0</v>
      </c>
    </row>
    <row r="1570" spans="1:14" ht="12.75">
      <c r="A1570" s="63">
        <v>1567</v>
      </c>
      <c r="B1570" s="64" t="s">
        <v>2069</v>
      </c>
      <c r="C1570" s="64" t="s">
        <v>532</v>
      </c>
      <c r="D1570" s="64">
        <v>5</v>
      </c>
      <c r="E1570" s="64">
        <v>12</v>
      </c>
      <c r="F1570" s="64">
        <v>0</v>
      </c>
      <c r="G1570" s="64" t="s">
        <v>423</v>
      </c>
      <c r="H1570" s="64">
        <v>80</v>
      </c>
      <c r="I1570" s="64">
        <v>37</v>
      </c>
      <c r="J1570" s="64">
        <v>0</v>
      </c>
      <c r="K1570" s="64" t="s">
        <v>395</v>
      </c>
      <c r="L1570" s="64">
        <v>-5</v>
      </c>
      <c r="M1570" s="64">
        <v>1</v>
      </c>
      <c r="N1570" s="62">
        <f t="shared" si="24"/>
        <v>0</v>
      </c>
    </row>
    <row r="1571" spans="1:14" ht="12.75">
      <c r="A1571" s="63">
        <v>1568</v>
      </c>
      <c r="B1571" s="64" t="s">
        <v>2070</v>
      </c>
      <c r="C1571" s="64" t="s">
        <v>403</v>
      </c>
      <c r="D1571" s="64">
        <v>34</v>
      </c>
      <c r="E1571" s="64">
        <v>10</v>
      </c>
      <c r="F1571" s="64">
        <v>0</v>
      </c>
      <c r="G1571" s="64" t="s">
        <v>389</v>
      </c>
      <c r="H1571" s="64">
        <v>101</v>
      </c>
      <c r="I1571" s="64">
        <v>43</v>
      </c>
      <c r="J1571" s="64">
        <v>0</v>
      </c>
      <c r="K1571" s="64" t="s">
        <v>395</v>
      </c>
      <c r="L1571" s="64">
        <v>-6</v>
      </c>
      <c r="M1571" s="64">
        <v>1</v>
      </c>
      <c r="N1571" s="62">
        <f t="shared" si="24"/>
        <v>0</v>
      </c>
    </row>
    <row r="1572" spans="1:14" ht="12.75">
      <c r="A1572" s="63">
        <v>1569</v>
      </c>
      <c r="B1572" s="64" t="s">
        <v>2071</v>
      </c>
      <c r="C1572" s="64" t="s">
        <v>458</v>
      </c>
      <c r="D1572" s="64">
        <v>44</v>
      </c>
      <c r="E1572" s="64">
        <v>39</v>
      </c>
      <c r="F1572" s="64">
        <v>0</v>
      </c>
      <c r="G1572" s="64" t="s">
        <v>389</v>
      </c>
      <c r="H1572" s="64">
        <v>73</v>
      </c>
      <c r="I1572" s="64">
        <v>28</v>
      </c>
      <c r="J1572" s="64">
        <v>0</v>
      </c>
      <c r="K1572" s="64" t="s">
        <v>395</v>
      </c>
      <c r="L1572" s="64">
        <v>-5</v>
      </c>
      <c r="M1572" s="64">
        <v>1</v>
      </c>
      <c r="N1572" s="62">
        <f t="shared" si="24"/>
        <v>0</v>
      </c>
    </row>
    <row r="1573" spans="1:14" ht="12.75">
      <c r="A1573" s="63">
        <v>1570</v>
      </c>
      <c r="B1573" s="64" t="s">
        <v>2072</v>
      </c>
      <c r="C1573" s="64" t="s">
        <v>725</v>
      </c>
      <c r="D1573" s="64">
        <v>42</v>
      </c>
      <c r="E1573" s="64">
        <v>55</v>
      </c>
      <c r="F1573" s="64">
        <v>0</v>
      </c>
      <c r="G1573" s="64" t="s">
        <v>389</v>
      </c>
      <c r="H1573" s="64">
        <v>112</v>
      </c>
      <c r="I1573" s="64">
        <v>36</v>
      </c>
      <c r="J1573" s="64">
        <v>0</v>
      </c>
      <c r="K1573" s="64" t="s">
        <v>395</v>
      </c>
      <c r="L1573" s="64">
        <v>-7</v>
      </c>
      <c r="M1573" s="64">
        <v>1</v>
      </c>
      <c r="N1573" s="62">
        <f t="shared" si="24"/>
        <v>0</v>
      </c>
    </row>
    <row r="1574" spans="1:14" ht="12.75">
      <c r="A1574" s="63">
        <v>1571</v>
      </c>
      <c r="B1574" s="64" t="s">
        <v>2073</v>
      </c>
      <c r="C1574" s="64" t="s">
        <v>757</v>
      </c>
      <c r="D1574" s="64">
        <v>4</v>
      </c>
      <c r="E1574" s="64">
        <v>49</v>
      </c>
      <c r="F1574" s="64">
        <v>0</v>
      </c>
      <c r="G1574" s="64" t="s">
        <v>423</v>
      </c>
      <c r="H1574" s="64">
        <v>11</v>
      </c>
      <c r="I1574" s="64">
        <v>53</v>
      </c>
      <c r="J1574" s="64">
        <v>0</v>
      </c>
      <c r="K1574" s="64" t="s">
        <v>347</v>
      </c>
      <c r="L1574" s="64">
        <v>1</v>
      </c>
      <c r="M1574" s="64">
        <v>1</v>
      </c>
      <c r="N1574" s="62">
        <f t="shared" si="24"/>
        <v>0</v>
      </c>
    </row>
    <row r="1575" spans="1:14" ht="12.75">
      <c r="A1575" s="63">
        <v>1572</v>
      </c>
      <c r="B1575" s="64" t="s">
        <v>2074</v>
      </c>
      <c r="C1575" s="64" t="s">
        <v>429</v>
      </c>
      <c r="D1575" s="64">
        <v>46</v>
      </c>
      <c r="E1575" s="64">
        <v>36</v>
      </c>
      <c r="F1575" s="64">
        <v>0</v>
      </c>
      <c r="G1575" s="64" t="s">
        <v>389</v>
      </c>
      <c r="H1575" s="64">
        <v>0</v>
      </c>
      <c r="I1575" s="64">
        <v>18</v>
      </c>
      <c r="J1575" s="64">
        <v>0</v>
      </c>
      <c r="K1575" s="64" t="s">
        <v>347</v>
      </c>
      <c r="L1575" s="64">
        <v>1</v>
      </c>
      <c r="M1575" s="64">
        <v>1</v>
      </c>
      <c r="N1575" s="62">
        <f t="shared" si="24"/>
        <v>0</v>
      </c>
    </row>
    <row r="1576" spans="1:14" ht="12.75">
      <c r="A1576" s="63">
        <v>1573</v>
      </c>
      <c r="B1576" s="65" t="s">
        <v>2075</v>
      </c>
      <c r="C1576" s="65" t="s">
        <v>449</v>
      </c>
      <c r="D1576" s="64">
        <v>3</v>
      </c>
      <c r="E1576" s="64">
        <v>25</v>
      </c>
      <c r="F1576" s="64">
        <v>0</v>
      </c>
      <c r="G1576" s="64" t="s">
        <v>423</v>
      </c>
      <c r="H1576" s="64">
        <v>119</v>
      </c>
      <c r="I1576" s="64">
        <v>22</v>
      </c>
      <c r="J1576" s="64">
        <v>0</v>
      </c>
      <c r="K1576" s="64" t="s">
        <v>347</v>
      </c>
      <c r="L1576" s="64">
        <v>8</v>
      </c>
      <c r="M1576" s="64">
        <v>10</v>
      </c>
      <c r="N1576" s="62" t="str">
        <f t="shared" si="24"/>
        <v>POLEWALI</v>
      </c>
    </row>
    <row r="1577" spans="1:14" ht="12.75">
      <c r="A1577" s="63">
        <v>1574</v>
      </c>
      <c r="B1577" s="64" t="s">
        <v>2076</v>
      </c>
      <c r="C1577" s="64" t="s">
        <v>491</v>
      </c>
      <c r="D1577" s="64">
        <v>36</v>
      </c>
      <c r="E1577" s="64">
        <v>44</v>
      </c>
      <c r="F1577" s="64">
        <v>0</v>
      </c>
      <c r="G1577" s="64" t="s">
        <v>389</v>
      </c>
      <c r="H1577" s="64">
        <v>97</v>
      </c>
      <c r="I1577" s="64">
        <v>6</v>
      </c>
      <c r="J1577" s="64">
        <v>0</v>
      </c>
      <c r="K1577" s="64" t="s">
        <v>395</v>
      </c>
      <c r="L1577" s="64">
        <v>-6</v>
      </c>
      <c r="M1577" s="64">
        <v>1</v>
      </c>
      <c r="N1577" s="62">
        <f t="shared" si="24"/>
        <v>0</v>
      </c>
    </row>
    <row r="1578" spans="1:14" ht="12.75">
      <c r="A1578" s="63">
        <v>1575</v>
      </c>
      <c r="B1578" s="65" t="s">
        <v>2077</v>
      </c>
      <c r="C1578" s="65" t="s">
        <v>449</v>
      </c>
      <c r="D1578" s="64">
        <v>7</v>
      </c>
      <c r="E1578" s="64">
        <v>53</v>
      </c>
      <c r="F1578" s="64">
        <v>0</v>
      </c>
      <c r="G1578" s="64" t="s">
        <v>423</v>
      </c>
      <c r="H1578" s="64">
        <v>111</v>
      </c>
      <c r="I1578" s="64">
        <v>29</v>
      </c>
      <c r="J1578" s="64">
        <v>0</v>
      </c>
      <c r="K1578" s="64" t="s">
        <v>347</v>
      </c>
      <c r="L1578" s="64">
        <v>7</v>
      </c>
      <c r="M1578" s="64">
        <v>10</v>
      </c>
      <c r="N1578" s="62" t="str">
        <f t="shared" si="24"/>
        <v>PONOROGO</v>
      </c>
    </row>
    <row r="1579" spans="1:14" ht="12.75">
      <c r="A1579" s="63">
        <v>1576</v>
      </c>
      <c r="B1579" s="65" t="s">
        <v>2078</v>
      </c>
      <c r="C1579" s="65" t="s">
        <v>488</v>
      </c>
      <c r="D1579" s="64">
        <v>22</v>
      </c>
      <c r="E1579" s="64">
        <v>32</v>
      </c>
      <c r="F1579" s="64">
        <v>0</v>
      </c>
      <c r="G1579" s="64" t="s">
        <v>423</v>
      </c>
      <c r="H1579" s="64">
        <v>55</v>
      </c>
      <c r="I1579" s="64">
        <v>42</v>
      </c>
      <c r="J1579" s="64">
        <v>0</v>
      </c>
      <c r="K1579" s="64" t="s">
        <v>395</v>
      </c>
      <c r="L1579" s="64">
        <v>-3</v>
      </c>
      <c r="M1579" s="64">
        <v>1</v>
      </c>
      <c r="N1579" s="62">
        <f t="shared" si="24"/>
        <v>0</v>
      </c>
    </row>
    <row r="1580" spans="1:14" ht="12.75">
      <c r="A1580" s="63">
        <v>1577</v>
      </c>
      <c r="B1580" s="64" t="s">
        <v>2079</v>
      </c>
      <c r="C1580" s="64" t="s">
        <v>480</v>
      </c>
      <c r="D1580" s="64">
        <v>42</v>
      </c>
      <c r="E1580" s="64">
        <v>40</v>
      </c>
      <c r="F1580" s="64">
        <v>0</v>
      </c>
      <c r="G1580" s="64" t="s">
        <v>389</v>
      </c>
      <c r="H1580" s="64">
        <v>83</v>
      </c>
      <c r="I1580" s="64">
        <v>25</v>
      </c>
      <c r="J1580" s="64">
        <v>0</v>
      </c>
      <c r="K1580" s="64" t="s">
        <v>395</v>
      </c>
      <c r="L1580" s="64">
        <v>-5</v>
      </c>
      <c r="M1580" s="64">
        <v>1</v>
      </c>
      <c r="N1580" s="62">
        <f t="shared" si="24"/>
        <v>0</v>
      </c>
    </row>
    <row r="1581" spans="1:14" ht="12.75">
      <c r="A1581" s="63">
        <v>1578</v>
      </c>
      <c r="B1581" s="65" t="s">
        <v>2080</v>
      </c>
      <c r="C1581" s="65" t="s">
        <v>449</v>
      </c>
      <c r="D1581" s="64">
        <v>0</v>
      </c>
      <c r="E1581" s="64">
        <v>5</v>
      </c>
      <c r="F1581" s="64">
        <v>0</v>
      </c>
      <c r="G1581" s="64" t="s">
        <v>423</v>
      </c>
      <c r="H1581" s="64">
        <v>109</v>
      </c>
      <c r="I1581" s="64">
        <v>22</v>
      </c>
      <c r="J1581" s="64">
        <v>0</v>
      </c>
      <c r="K1581" s="64" t="s">
        <v>347</v>
      </c>
      <c r="L1581" s="64">
        <v>8</v>
      </c>
      <c r="M1581" s="64">
        <v>10</v>
      </c>
      <c r="N1581" s="62" t="str">
        <f t="shared" si="24"/>
        <v>PONTIANAK</v>
      </c>
    </row>
    <row r="1582" spans="1:14" ht="12.75">
      <c r="A1582" s="63">
        <v>1579</v>
      </c>
      <c r="B1582" s="65" t="s">
        <v>2081</v>
      </c>
      <c r="C1582" s="65" t="s">
        <v>1299</v>
      </c>
      <c r="D1582" s="64">
        <v>61</v>
      </c>
      <c r="E1582" s="64">
        <v>28</v>
      </c>
      <c r="F1582" s="64">
        <v>0</v>
      </c>
      <c r="G1582" s="64" t="s">
        <v>389</v>
      </c>
      <c r="H1582" s="64">
        <v>21</v>
      </c>
      <c r="I1582" s="64">
        <v>48</v>
      </c>
      <c r="J1582" s="64">
        <v>0</v>
      </c>
      <c r="K1582" s="64" t="s">
        <v>347</v>
      </c>
      <c r="L1582" s="64">
        <v>2</v>
      </c>
      <c r="M1582" s="64">
        <v>1</v>
      </c>
      <c r="N1582" s="62">
        <f t="shared" si="24"/>
        <v>0</v>
      </c>
    </row>
    <row r="1583" spans="1:14" ht="12.75">
      <c r="A1583" s="63">
        <v>1580</v>
      </c>
      <c r="B1583" s="64" t="s">
        <v>2082</v>
      </c>
      <c r="C1583" s="64" t="s">
        <v>612</v>
      </c>
      <c r="D1583" s="64">
        <v>10</v>
      </c>
      <c r="E1583" s="64">
        <v>58</v>
      </c>
      <c r="F1583" s="64">
        <v>0</v>
      </c>
      <c r="G1583" s="64" t="s">
        <v>389</v>
      </c>
      <c r="H1583" s="64">
        <v>63</v>
      </c>
      <c r="I1583" s="64">
        <v>50</v>
      </c>
      <c r="J1583" s="64">
        <v>0</v>
      </c>
      <c r="K1583" s="64" t="s">
        <v>395</v>
      </c>
      <c r="L1583" s="64">
        <v>-4</v>
      </c>
      <c r="M1583" s="64">
        <v>1</v>
      </c>
      <c r="N1583" s="62">
        <f t="shared" si="24"/>
        <v>0</v>
      </c>
    </row>
    <row r="1584" spans="1:14" ht="12.75">
      <c r="A1584" s="63">
        <v>1581</v>
      </c>
      <c r="B1584" s="64" t="s">
        <v>2083</v>
      </c>
      <c r="C1584" s="64" t="s">
        <v>660</v>
      </c>
      <c r="D1584" s="64">
        <v>48</v>
      </c>
      <c r="E1584" s="64">
        <v>7</v>
      </c>
      <c r="F1584" s="64">
        <v>0</v>
      </c>
      <c r="G1584" s="64" t="s">
        <v>389</v>
      </c>
      <c r="H1584" s="64">
        <v>123</v>
      </c>
      <c r="I1584" s="64">
        <v>30</v>
      </c>
      <c r="J1584" s="64">
        <v>0</v>
      </c>
      <c r="K1584" s="64" t="s">
        <v>395</v>
      </c>
      <c r="L1584" s="64">
        <v>-8</v>
      </c>
      <c r="M1584" s="64">
        <v>1</v>
      </c>
      <c r="N1584" s="62">
        <f t="shared" si="24"/>
        <v>0</v>
      </c>
    </row>
    <row r="1585" spans="1:14" ht="12.75">
      <c r="A1585" s="63">
        <v>1582</v>
      </c>
      <c r="B1585" s="64" t="s">
        <v>2084</v>
      </c>
      <c r="C1585" s="64" t="s">
        <v>2085</v>
      </c>
      <c r="D1585" s="64">
        <v>18</v>
      </c>
      <c r="E1585" s="64">
        <v>34</v>
      </c>
      <c r="F1585" s="64">
        <v>0</v>
      </c>
      <c r="G1585" s="64" t="s">
        <v>389</v>
      </c>
      <c r="H1585" s="64">
        <v>72</v>
      </c>
      <c r="I1585" s="64">
        <v>20</v>
      </c>
      <c r="J1585" s="64">
        <v>0</v>
      </c>
      <c r="K1585" s="64" t="s">
        <v>395</v>
      </c>
      <c r="L1585" s="64">
        <v>-5</v>
      </c>
      <c r="M1585" s="64">
        <v>1</v>
      </c>
      <c r="N1585" s="62">
        <f t="shared" si="24"/>
        <v>0</v>
      </c>
    </row>
    <row r="1586" spans="1:14" ht="12.75">
      <c r="A1586" s="63">
        <v>1583</v>
      </c>
      <c r="B1586" s="64" t="s">
        <v>2086</v>
      </c>
      <c r="C1586" s="64" t="s">
        <v>410</v>
      </c>
      <c r="D1586" s="64">
        <v>4</v>
      </c>
      <c r="E1586" s="64">
        <v>51</v>
      </c>
      <c r="F1586" s="64">
        <v>0</v>
      </c>
      <c r="G1586" s="64" t="s">
        <v>389</v>
      </c>
      <c r="H1586" s="64">
        <v>7</v>
      </c>
      <c r="I1586" s="64">
        <v>1</v>
      </c>
      <c r="J1586" s="64">
        <v>0</v>
      </c>
      <c r="K1586" s="64" t="s">
        <v>347</v>
      </c>
      <c r="L1586" s="64">
        <v>0</v>
      </c>
      <c r="M1586" s="64">
        <v>1</v>
      </c>
      <c r="N1586" s="62">
        <f t="shared" si="24"/>
        <v>0</v>
      </c>
    </row>
    <row r="1587" spans="1:14" ht="12.75">
      <c r="A1587" s="63">
        <v>1584</v>
      </c>
      <c r="B1587" s="64" t="s">
        <v>2087</v>
      </c>
      <c r="C1587" s="64" t="s">
        <v>394</v>
      </c>
      <c r="D1587" s="64">
        <v>50</v>
      </c>
      <c r="E1587" s="64">
        <v>41</v>
      </c>
      <c r="F1587" s="64">
        <v>0</v>
      </c>
      <c r="G1587" s="64" t="s">
        <v>389</v>
      </c>
      <c r="H1587" s="64">
        <v>127</v>
      </c>
      <c r="I1587" s="64">
        <v>22</v>
      </c>
      <c r="J1587" s="64">
        <v>0</v>
      </c>
      <c r="K1587" s="64" t="s">
        <v>395</v>
      </c>
      <c r="L1587" s="64">
        <v>-8</v>
      </c>
      <c r="M1587" s="64">
        <v>1</v>
      </c>
      <c r="N1587" s="62">
        <f t="shared" si="24"/>
        <v>0</v>
      </c>
    </row>
    <row r="1588" spans="1:14" ht="12.75">
      <c r="A1588" s="63">
        <v>1585</v>
      </c>
      <c r="B1588" s="65" t="s">
        <v>2088</v>
      </c>
      <c r="C1588" s="65" t="s">
        <v>422</v>
      </c>
      <c r="D1588" s="64">
        <v>20</v>
      </c>
      <c r="E1588" s="64">
        <v>25</v>
      </c>
      <c r="F1588" s="64">
        <v>0</v>
      </c>
      <c r="G1588" s="64" t="s">
        <v>423</v>
      </c>
      <c r="H1588" s="64">
        <v>118</v>
      </c>
      <c r="I1588" s="64">
        <v>35</v>
      </c>
      <c r="J1588" s="64">
        <v>0</v>
      </c>
      <c r="K1588" s="64" t="s">
        <v>347</v>
      </c>
      <c r="L1588" s="64">
        <v>8</v>
      </c>
      <c r="M1588" s="64">
        <v>1</v>
      </c>
      <c r="N1588" s="62">
        <f t="shared" si="24"/>
        <v>0</v>
      </c>
    </row>
    <row r="1589" spans="1:14" ht="12.75">
      <c r="A1589" s="63">
        <v>1586</v>
      </c>
      <c r="B1589" s="65" t="s">
        <v>2089</v>
      </c>
      <c r="C1589" s="65" t="s">
        <v>451</v>
      </c>
      <c r="D1589" s="64">
        <v>34</v>
      </c>
      <c r="E1589" s="64">
        <v>7</v>
      </c>
      <c r="F1589" s="64">
        <v>0</v>
      </c>
      <c r="G1589" s="64" t="s">
        <v>389</v>
      </c>
      <c r="H1589" s="64">
        <v>119</v>
      </c>
      <c r="I1589" s="64">
        <v>7</v>
      </c>
      <c r="J1589" s="64">
        <v>0</v>
      </c>
      <c r="K1589" s="64" t="s">
        <v>395</v>
      </c>
      <c r="L1589" s="64">
        <v>-8</v>
      </c>
      <c r="M1589" s="64">
        <v>1</v>
      </c>
      <c r="N1589" s="62">
        <f t="shared" si="24"/>
        <v>0</v>
      </c>
    </row>
    <row r="1590" spans="1:14" ht="12.75">
      <c r="A1590" s="63">
        <v>1587</v>
      </c>
      <c r="B1590" s="65" t="s">
        <v>2090</v>
      </c>
      <c r="C1590" s="65" t="s">
        <v>480</v>
      </c>
      <c r="D1590" s="64">
        <v>42</v>
      </c>
      <c r="E1590" s="64">
        <v>55</v>
      </c>
      <c r="F1590" s="64">
        <v>0</v>
      </c>
      <c r="G1590" s="64" t="s">
        <v>389</v>
      </c>
      <c r="H1590" s="64">
        <v>82</v>
      </c>
      <c r="I1590" s="64">
        <v>32</v>
      </c>
      <c r="J1590" s="64">
        <v>0</v>
      </c>
      <c r="K1590" s="64" t="s">
        <v>395</v>
      </c>
      <c r="L1590" s="64">
        <v>-5</v>
      </c>
      <c r="M1590" s="64">
        <v>1</v>
      </c>
      <c r="N1590" s="62">
        <f t="shared" si="24"/>
        <v>0</v>
      </c>
    </row>
    <row r="1591" spans="1:14" ht="12.75">
      <c r="A1591" s="63">
        <v>1588</v>
      </c>
      <c r="B1591" s="64" t="s">
        <v>2091</v>
      </c>
      <c r="C1591" s="64" t="s">
        <v>408</v>
      </c>
      <c r="D1591" s="64">
        <v>31</v>
      </c>
      <c r="E1591" s="64">
        <v>17</v>
      </c>
      <c r="F1591" s="64">
        <v>0</v>
      </c>
      <c r="G1591" s="64" t="s">
        <v>389</v>
      </c>
      <c r="H1591" s="64">
        <v>32</v>
      </c>
      <c r="I1591" s="64">
        <v>18</v>
      </c>
      <c r="J1591" s="64">
        <v>0</v>
      </c>
      <c r="K1591" s="64" t="s">
        <v>347</v>
      </c>
      <c r="L1591" s="64">
        <v>2</v>
      </c>
      <c r="M1591" s="64">
        <v>1</v>
      </c>
      <c r="N1591" s="62">
        <f t="shared" si="24"/>
        <v>0</v>
      </c>
    </row>
    <row r="1592" spans="1:14" ht="12.75">
      <c r="A1592" s="63">
        <v>1589</v>
      </c>
      <c r="B1592" s="64" t="s">
        <v>2092</v>
      </c>
      <c r="C1592" s="64" t="s">
        <v>1061</v>
      </c>
      <c r="D1592" s="64">
        <v>19</v>
      </c>
      <c r="E1592" s="64">
        <v>35</v>
      </c>
      <c r="F1592" s="64">
        <v>0</v>
      </c>
      <c r="G1592" s="64" t="s">
        <v>389</v>
      </c>
      <c r="H1592" s="64">
        <v>37</v>
      </c>
      <c r="I1592" s="64">
        <v>13</v>
      </c>
      <c r="J1592" s="64">
        <v>0</v>
      </c>
      <c r="K1592" s="64" t="s">
        <v>347</v>
      </c>
      <c r="L1592" s="64">
        <v>2</v>
      </c>
      <c r="M1592" s="64">
        <v>1</v>
      </c>
      <c r="N1592" s="62">
        <f t="shared" si="24"/>
        <v>0</v>
      </c>
    </row>
    <row r="1593" spans="1:14" ht="12.75">
      <c r="A1593" s="63">
        <v>1590</v>
      </c>
      <c r="B1593" s="64" t="s">
        <v>2093</v>
      </c>
      <c r="C1593" s="64" t="s">
        <v>451</v>
      </c>
      <c r="D1593" s="64">
        <v>36</v>
      </c>
      <c r="E1593" s="64">
        <v>2</v>
      </c>
      <c r="F1593" s="64">
        <v>0</v>
      </c>
      <c r="G1593" s="64" t="s">
        <v>389</v>
      </c>
      <c r="H1593" s="64">
        <v>119</v>
      </c>
      <c r="I1593" s="64">
        <v>4</v>
      </c>
      <c r="J1593" s="64">
        <v>0</v>
      </c>
      <c r="K1593" s="64" t="s">
        <v>395</v>
      </c>
      <c r="L1593" s="64">
        <v>-8</v>
      </c>
      <c r="M1593" s="64">
        <v>1</v>
      </c>
      <c r="N1593" s="62">
        <f t="shared" si="24"/>
        <v>0</v>
      </c>
    </row>
    <row r="1594" spans="1:14" ht="12.75">
      <c r="A1594" s="63">
        <v>1591</v>
      </c>
      <c r="B1594" s="65" t="s">
        <v>2094</v>
      </c>
      <c r="C1594" s="65" t="s">
        <v>560</v>
      </c>
      <c r="D1594" s="64">
        <v>43</v>
      </c>
      <c r="E1594" s="64">
        <v>39</v>
      </c>
      <c r="F1594" s="64">
        <v>0</v>
      </c>
      <c r="G1594" s="64" t="s">
        <v>389</v>
      </c>
      <c r="H1594" s="64">
        <v>70</v>
      </c>
      <c r="I1594" s="64">
        <v>18</v>
      </c>
      <c r="J1594" s="64">
        <v>0</v>
      </c>
      <c r="K1594" s="64" t="s">
        <v>395</v>
      </c>
      <c r="L1594" s="64">
        <v>-5</v>
      </c>
      <c r="M1594" s="64">
        <v>1</v>
      </c>
      <c r="N1594" s="62">
        <f t="shared" si="24"/>
        <v>0</v>
      </c>
    </row>
    <row r="1595" spans="1:14" ht="12.75">
      <c r="A1595" s="63">
        <v>1592</v>
      </c>
      <c r="B1595" s="64" t="s">
        <v>2094</v>
      </c>
      <c r="C1595" s="64" t="s">
        <v>544</v>
      </c>
      <c r="D1595" s="64">
        <v>45</v>
      </c>
      <c r="E1595" s="64">
        <v>35</v>
      </c>
      <c r="F1595" s="64">
        <v>0</v>
      </c>
      <c r="G1595" s="64" t="s">
        <v>389</v>
      </c>
      <c r="H1595" s="64">
        <v>122</v>
      </c>
      <c r="I1595" s="64">
        <v>36</v>
      </c>
      <c r="J1595" s="64">
        <v>0</v>
      </c>
      <c r="K1595" s="64" t="s">
        <v>395</v>
      </c>
      <c r="L1595" s="64">
        <v>-8</v>
      </c>
      <c r="M1595" s="64">
        <v>1</v>
      </c>
      <c r="N1595" s="62">
        <f t="shared" si="24"/>
        <v>0</v>
      </c>
    </row>
    <row r="1596" spans="1:14" ht="12.75">
      <c r="A1596" s="63">
        <v>1593</v>
      </c>
      <c r="B1596" s="65" t="s">
        <v>2095</v>
      </c>
      <c r="C1596" s="65" t="s">
        <v>1110</v>
      </c>
      <c r="D1596" s="64">
        <v>41</v>
      </c>
      <c r="E1596" s="64">
        <v>14</v>
      </c>
      <c r="F1596" s="64">
        <v>0</v>
      </c>
      <c r="G1596" s="64" t="s">
        <v>389</v>
      </c>
      <c r="H1596" s="64">
        <v>8</v>
      </c>
      <c r="I1596" s="64">
        <v>40</v>
      </c>
      <c r="J1596" s="64">
        <v>0</v>
      </c>
      <c r="K1596" s="64" t="s">
        <v>395</v>
      </c>
      <c r="L1596" s="64">
        <v>0</v>
      </c>
      <c r="M1596" s="64">
        <v>1</v>
      </c>
      <c r="N1596" s="62">
        <f t="shared" si="24"/>
        <v>0</v>
      </c>
    </row>
    <row r="1597" spans="1:14" ht="12.75">
      <c r="A1597" s="63">
        <v>1594</v>
      </c>
      <c r="B1597" s="64" t="s">
        <v>2096</v>
      </c>
      <c r="C1597" s="64" t="s">
        <v>488</v>
      </c>
      <c r="D1597" s="64">
        <v>29</v>
      </c>
      <c r="E1597" s="64">
        <v>60</v>
      </c>
      <c r="F1597" s="64">
        <v>0</v>
      </c>
      <c r="G1597" s="64" t="s">
        <v>423</v>
      </c>
      <c r="H1597" s="64">
        <v>51</v>
      </c>
      <c r="I1597" s="64">
        <v>10</v>
      </c>
      <c r="J1597" s="64">
        <v>0</v>
      </c>
      <c r="K1597" s="64" t="s">
        <v>395</v>
      </c>
      <c r="L1597" s="64">
        <v>-3</v>
      </c>
      <c r="M1597" s="64">
        <v>1</v>
      </c>
      <c r="N1597" s="62">
        <f t="shared" si="24"/>
        <v>0</v>
      </c>
    </row>
    <row r="1598" spans="1:14" ht="12.75">
      <c r="A1598" s="63">
        <v>1595</v>
      </c>
      <c r="B1598" s="64" t="s">
        <v>2097</v>
      </c>
      <c r="C1598" s="64" t="s">
        <v>488</v>
      </c>
      <c r="D1598" s="64">
        <v>8</v>
      </c>
      <c r="E1598" s="64">
        <v>44</v>
      </c>
      <c r="F1598" s="64">
        <v>0</v>
      </c>
      <c r="G1598" s="64" t="s">
        <v>423</v>
      </c>
      <c r="H1598" s="64">
        <v>63</v>
      </c>
      <c r="I1598" s="64">
        <v>54</v>
      </c>
      <c r="J1598" s="64">
        <v>0</v>
      </c>
      <c r="K1598" s="64" t="s">
        <v>395</v>
      </c>
      <c r="L1598" s="64">
        <v>-3</v>
      </c>
      <c r="M1598" s="64">
        <v>1</v>
      </c>
      <c r="N1598" s="62">
        <f t="shared" si="24"/>
        <v>0</v>
      </c>
    </row>
    <row r="1599" spans="1:14" ht="12.75">
      <c r="A1599" s="63">
        <v>1596</v>
      </c>
      <c r="B1599" s="64" t="s">
        <v>2098</v>
      </c>
      <c r="C1599" s="64" t="s">
        <v>675</v>
      </c>
      <c r="D1599" s="64">
        <v>43</v>
      </c>
      <c r="E1599" s="64">
        <v>5</v>
      </c>
      <c r="F1599" s="64">
        <v>0</v>
      </c>
      <c r="G1599" s="64" t="s">
        <v>389</v>
      </c>
      <c r="H1599" s="64">
        <v>70</v>
      </c>
      <c r="I1599" s="64">
        <v>49</v>
      </c>
      <c r="J1599" s="64">
        <v>0</v>
      </c>
      <c r="K1599" s="64" t="s">
        <v>395</v>
      </c>
      <c r="L1599" s="64">
        <v>-5</v>
      </c>
      <c r="M1599" s="64">
        <v>1</v>
      </c>
      <c r="N1599" s="62">
        <f t="shared" si="24"/>
        <v>0</v>
      </c>
    </row>
    <row r="1600" spans="1:14" ht="12.75">
      <c r="A1600" s="63">
        <v>1597</v>
      </c>
      <c r="B1600" s="65" t="s">
        <v>2099</v>
      </c>
      <c r="C1600" s="65" t="s">
        <v>568</v>
      </c>
      <c r="D1600" s="64">
        <v>27</v>
      </c>
      <c r="E1600" s="64">
        <v>23</v>
      </c>
      <c r="F1600" s="64">
        <v>0</v>
      </c>
      <c r="G1600" s="64" t="s">
        <v>423</v>
      </c>
      <c r="H1600" s="64">
        <v>55</v>
      </c>
      <c r="I1600" s="64">
        <v>58</v>
      </c>
      <c r="J1600" s="64">
        <v>0</v>
      </c>
      <c r="K1600" s="64" t="s">
        <v>395</v>
      </c>
      <c r="L1600" s="64">
        <v>-3</v>
      </c>
      <c r="M1600" s="64">
        <v>1</v>
      </c>
      <c r="N1600" s="62">
        <f t="shared" si="24"/>
        <v>0</v>
      </c>
    </row>
    <row r="1601" spans="1:14" ht="12.75">
      <c r="A1601" s="63">
        <v>1598</v>
      </c>
      <c r="B1601" s="64" t="s">
        <v>2100</v>
      </c>
      <c r="C1601" s="64" t="s">
        <v>449</v>
      </c>
      <c r="D1601" s="64">
        <v>1</v>
      </c>
      <c r="E1601" s="64">
        <v>24</v>
      </c>
      <c r="F1601" s="64">
        <v>0</v>
      </c>
      <c r="G1601" s="64" t="s">
        <v>423</v>
      </c>
      <c r="H1601" s="64">
        <v>120</v>
      </c>
      <c r="I1601" s="64">
        <v>47</v>
      </c>
      <c r="J1601" s="64">
        <v>0</v>
      </c>
      <c r="K1601" s="64" t="s">
        <v>347</v>
      </c>
      <c r="L1601" s="64">
        <v>8</v>
      </c>
      <c r="M1601" s="64">
        <v>10</v>
      </c>
      <c r="N1601" s="62" t="str">
        <f t="shared" si="24"/>
        <v>POSO</v>
      </c>
    </row>
    <row r="1602" spans="1:14" ht="12.75">
      <c r="A1602" s="63">
        <v>1599</v>
      </c>
      <c r="B1602" s="64" t="s">
        <v>2101</v>
      </c>
      <c r="C1602" s="64" t="s">
        <v>674</v>
      </c>
      <c r="D1602" s="64">
        <v>52</v>
      </c>
      <c r="E1602" s="64">
        <v>24</v>
      </c>
      <c r="F1602" s="64">
        <v>0</v>
      </c>
      <c r="G1602" s="64" t="s">
        <v>389</v>
      </c>
      <c r="H1602" s="64">
        <v>13</v>
      </c>
      <c r="I1602" s="64">
        <v>4</v>
      </c>
      <c r="J1602" s="64">
        <v>0</v>
      </c>
      <c r="K1602" s="64" t="s">
        <v>347</v>
      </c>
      <c r="L1602" s="64">
        <v>1</v>
      </c>
      <c r="M1602" s="64">
        <v>1</v>
      </c>
      <c r="N1602" s="62">
        <f t="shared" si="24"/>
        <v>0</v>
      </c>
    </row>
    <row r="1603" spans="1:14" ht="12.75">
      <c r="A1603" s="63">
        <v>1600</v>
      </c>
      <c r="B1603" s="64" t="s">
        <v>2102</v>
      </c>
      <c r="C1603" s="64" t="s">
        <v>458</v>
      </c>
      <c r="D1603" s="64">
        <v>41</v>
      </c>
      <c r="E1603" s="64">
        <v>38</v>
      </c>
      <c r="F1603" s="64">
        <v>0</v>
      </c>
      <c r="G1603" s="64" t="s">
        <v>389</v>
      </c>
      <c r="H1603" s="64">
        <v>73</v>
      </c>
      <c r="I1603" s="64">
        <v>53</v>
      </c>
      <c r="J1603" s="64">
        <v>0</v>
      </c>
      <c r="K1603" s="64" t="s">
        <v>395</v>
      </c>
      <c r="L1603" s="64">
        <v>-5</v>
      </c>
      <c r="M1603" s="64">
        <v>1</v>
      </c>
      <c r="N1603" s="62">
        <f aca="true" t="shared" si="25" ref="N1603:N1666">+IF(C1603=$N$1,B1603,)</f>
        <v>0</v>
      </c>
    </row>
    <row r="1604" spans="1:14" ht="12.75">
      <c r="A1604" s="63">
        <v>1601</v>
      </c>
      <c r="B1604" s="64" t="s">
        <v>2103</v>
      </c>
      <c r="C1604" s="64" t="s">
        <v>787</v>
      </c>
      <c r="D1604" s="64">
        <v>44</v>
      </c>
      <c r="E1604" s="64">
        <v>52</v>
      </c>
      <c r="F1604" s="64">
        <v>0</v>
      </c>
      <c r="G1604" s="64" t="s">
        <v>389</v>
      </c>
      <c r="H1604" s="64">
        <v>108</v>
      </c>
      <c r="I1604" s="64">
        <v>47</v>
      </c>
      <c r="J1604" s="64">
        <v>0</v>
      </c>
      <c r="K1604" s="64" t="s">
        <v>395</v>
      </c>
      <c r="L1604" s="64">
        <v>-7</v>
      </c>
      <c r="M1604" s="64">
        <v>1</v>
      </c>
      <c r="N1604" s="62">
        <f t="shared" si="25"/>
        <v>0</v>
      </c>
    </row>
    <row r="1605" spans="1:14" ht="12.75">
      <c r="A1605" s="63">
        <v>1602</v>
      </c>
      <c r="B1605" s="65" t="s">
        <v>2104</v>
      </c>
      <c r="C1605" s="65" t="s">
        <v>1179</v>
      </c>
      <c r="D1605" s="64">
        <v>52</v>
      </c>
      <c r="E1605" s="64">
        <v>25</v>
      </c>
      <c r="F1605" s="64">
        <v>0</v>
      </c>
      <c r="G1605" s="64" t="s">
        <v>389</v>
      </c>
      <c r="H1605" s="64">
        <v>16</v>
      </c>
      <c r="I1605" s="64">
        <v>53</v>
      </c>
      <c r="J1605" s="64">
        <v>0</v>
      </c>
      <c r="K1605" s="64" t="s">
        <v>347</v>
      </c>
      <c r="L1605" s="64">
        <v>1</v>
      </c>
      <c r="M1605" s="64">
        <v>1</v>
      </c>
      <c r="N1605" s="62">
        <f t="shared" si="25"/>
        <v>0</v>
      </c>
    </row>
    <row r="1606" spans="1:14" ht="12.75">
      <c r="A1606" s="63">
        <v>1603</v>
      </c>
      <c r="B1606" s="65" t="s">
        <v>2105</v>
      </c>
      <c r="C1606" s="65" t="s">
        <v>753</v>
      </c>
      <c r="D1606" s="64">
        <v>50</v>
      </c>
      <c r="E1606" s="64">
        <v>6</v>
      </c>
      <c r="F1606" s="64">
        <v>0</v>
      </c>
      <c r="G1606" s="64" t="s">
        <v>389</v>
      </c>
      <c r="H1606" s="64">
        <v>14</v>
      </c>
      <c r="I1606" s="64">
        <v>26</v>
      </c>
      <c r="J1606" s="64">
        <v>0</v>
      </c>
      <c r="K1606" s="64" t="s">
        <v>347</v>
      </c>
      <c r="L1606" s="64">
        <v>1</v>
      </c>
      <c r="M1606" s="64">
        <v>1</v>
      </c>
      <c r="N1606" s="62">
        <f t="shared" si="25"/>
        <v>0</v>
      </c>
    </row>
    <row r="1607" spans="1:14" ht="12.75">
      <c r="A1607" s="63">
        <v>1604</v>
      </c>
      <c r="B1607" s="64" t="s">
        <v>2105</v>
      </c>
      <c r="C1607" s="64" t="s">
        <v>754</v>
      </c>
      <c r="D1607" s="64">
        <v>50</v>
      </c>
      <c r="E1607" s="64">
        <v>6</v>
      </c>
      <c r="F1607" s="64">
        <v>0</v>
      </c>
      <c r="G1607" s="64" t="s">
        <v>389</v>
      </c>
      <c r="H1607" s="64">
        <v>14</v>
      </c>
      <c r="I1607" s="64">
        <v>16</v>
      </c>
      <c r="J1607" s="64">
        <v>0</v>
      </c>
      <c r="K1607" s="64" t="s">
        <v>347</v>
      </c>
      <c r="L1607" s="64">
        <v>1</v>
      </c>
      <c r="M1607" s="64">
        <v>1</v>
      </c>
      <c r="N1607" s="62">
        <f t="shared" si="25"/>
        <v>0</v>
      </c>
    </row>
    <row r="1608" spans="1:14" ht="12.75">
      <c r="A1608" s="63">
        <v>1605</v>
      </c>
      <c r="B1608" s="65" t="s">
        <v>2106</v>
      </c>
      <c r="C1608" s="65" t="s">
        <v>844</v>
      </c>
      <c r="D1608" s="64">
        <v>34</v>
      </c>
      <c r="E1608" s="64">
        <v>39</v>
      </c>
      <c r="F1608" s="64">
        <v>0</v>
      </c>
      <c r="G1608" s="64" t="s">
        <v>389</v>
      </c>
      <c r="H1608" s="64">
        <v>112</v>
      </c>
      <c r="I1608" s="64">
        <v>25</v>
      </c>
      <c r="J1608" s="64">
        <v>0</v>
      </c>
      <c r="K1608" s="64" t="s">
        <v>395</v>
      </c>
      <c r="L1608" s="64">
        <v>-7</v>
      </c>
      <c r="M1608" s="64">
        <v>1</v>
      </c>
      <c r="N1608" s="62">
        <f t="shared" si="25"/>
        <v>0</v>
      </c>
    </row>
    <row r="1609" spans="1:14" ht="12.75">
      <c r="A1609" s="63">
        <v>1606</v>
      </c>
      <c r="B1609" s="64" t="s">
        <v>2107</v>
      </c>
      <c r="C1609" s="64" t="s">
        <v>560</v>
      </c>
      <c r="D1609" s="64">
        <v>46</v>
      </c>
      <c r="E1609" s="64">
        <v>41</v>
      </c>
      <c r="F1609" s="64">
        <v>0</v>
      </c>
      <c r="G1609" s="64" t="s">
        <v>389</v>
      </c>
      <c r="H1609" s="64">
        <v>68</v>
      </c>
      <c r="I1609" s="64">
        <v>3</v>
      </c>
      <c r="J1609" s="64">
        <v>0</v>
      </c>
      <c r="K1609" s="64" t="s">
        <v>395</v>
      </c>
      <c r="L1609" s="64">
        <v>-5</v>
      </c>
      <c r="M1609" s="64">
        <v>1</v>
      </c>
      <c r="N1609" s="62">
        <f t="shared" si="25"/>
        <v>0</v>
      </c>
    </row>
    <row r="1610" spans="1:14" ht="12.75">
      <c r="A1610" s="63">
        <v>1607</v>
      </c>
      <c r="B1610" s="64" t="s">
        <v>2108</v>
      </c>
      <c r="C1610" s="64" t="s">
        <v>466</v>
      </c>
      <c r="D1610" s="64">
        <v>38</v>
      </c>
      <c r="E1610" s="64">
        <v>56</v>
      </c>
      <c r="F1610" s="64">
        <v>0</v>
      </c>
      <c r="G1610" s="64" t="s">
        <v>389</v>
      </c>
      <c r="H1610" s="64">
        <v>20</v>
      </c>
      <c r="I1610" s="64">
        <v>46</v>
      </c>
      <c r="J1610" s="64">
        <v>0</v>
      </c>
      <c r="K1610" s="64" t="s">
        <v>347</v>
      </c>
      <c r="L1610" s="64">
        <v>2</v>
      </c>
      <c r="M1610" s="64">
        <v>1</v>
      </c>
      <c r="N1610" s="62">
        <f t="shared" si="25"/>
        <v>0</v>
      </c>
    </row>
    <row r="1611" spans="1:14" ht="12.75">
      <c r="A1611" s="63">
        <v>1608</v>
      </c>
      <c r="B1611" s="64" t="s">
        <v>2109</v>
      </c>
      <c r="C1611" s="64" t="s">
        <v>703</v>
      </c>
      <c r="D1611" s="64">
        <v>39</v>
      </c>
      <c r="E1611" s="64">
        <v>37</v>
      </c>
      <c r="F1611" s="64">
        <v>0</v>
      </c>
      <c r="G1611" s="64" t="s">
        <v>389</v>
      </c>
      <c r="H1611" s="64">
        <v>110</v>
      </c>
      <c r="I1611" s="64">
        <v>45</v>
      </c>
      <c r="J1611" s="64">
        <v>0</v>
      </c>
      <c r="K1611" s="64" t="s">
        <v>395</v>
      </c>
      <c r="L1611" s="64">
        <v>-7</v>
      </c>
      <c r="M1611" s="64">
        <v>1</v>
      </c>
      <c r="N1611" s="62">
        <f t="shared" si="25"/>
        <v>0</v>
      </c>
    </row>
    <row r="1612" spans="1:14" ht="12.75">
      <c r="A1612" s="63">
        <v>1609</v>
      </c>
      <c r="B1612" s="65" t="s">
        <v>2110</v>
      </c>
      <c r="C1612" s="65" t="s">
        <v>394</v>
      </c>
      <c r="D1612" s="64">
        <v>53</v>
      </c>
      <c r="E1612" s="64">
        <v>13</v>
      </c>
      <c r="F1612" s="64">
        <v>0</v>
      </c>
      <c r="G1612" s="64" t="s">
        <v>389</v>
      </c>
      <c r="H1612" s="64">
        <v>105</v>
      </c>
      <c r="I1612" s="64">
        <v>41</v>
      </c>
      <c r="J1612" s="64">
        <v>0</v>
      </c>
      <c r="K1612" s="64" t="s">
        <v>395</v>
      </c>
      <c r="L1612" s="64">
        <v>-6</v>
      </c>
      <c r="M1612" s="64">
        <v>1</v>
      </c>
      <c r="N1612" s="62">
        <f t="shared" si="25"/>
        <v>0</v>
      </c>
    </row>
    <row r="1613" spans="1:14" ht="12.75">
      <c r="A1613" s="63">
        <v>1610</v>
      </c>
      <c r="B1613" s="65" t="s">
        <v>2111</v>
      </c>
      <c r="C1613" s="65" t="s">
        <v>394</v>
      </c>
      <c r="D1613" s="64">
        <v>53</v>
      </c>
      <c r="E1613" s="64">
        <v>54</v>
      </c>
      <c r="F1613" s="64">
        <v>0</v>
      </c>
      <c r="G1613" s="64" t="s">
        <v>389</v>
      </c>
      <c r="H1613" s="64">
        <v>122</v>
      </c>
      <c r="I1613" s="64">
        <v>41</v>
      </c>
      <c r="J1613" s="64">
        <v>0</v>
      </c>
      <c r="K1613" s="64" t="s">
        <v>395</v>
      </c>
      <c r="L1613" s="64">
        <v>-8</v>
      </c>
      <c r="M1613" s="64">
        <v>1</v>
      </c>
      <c r="N1613" s="62">
        <f t="shared" si="25"/>
        <v>0</v>
      </c>
    </row>
    <row r="1614" spans="1:14" ht="12.75">
      <c r="A1614" s="63">
        <v>1611</v>
      </c>
      <c r="B1614" s="65" t="s">
        <v>2112</v>
      </c>
      <c r="C1614" s="65" t="s">
        <v>394</v>
      </c>
      <c r="D1614" s="64">
        <v>54</v>
      </c>
      <c r="E1614" s="64">
        <v>17</v>
      </c>
      <c r="F1614" s="64">
        <v>0</v>
      </c>
      <c r="G1614" s="64" t="s">
        <v>389</v>
      </c>
      <c r="H1614" s="64">
        <v>130</v>
      </c>
      <c r="I1614" s="64">
        <v>26</v>
      </c>
      <c r="J1614" s="64">
        <v>0</v>
      </c>
      <c r="K1614" s="64" t="s">
        <v>395</v>
      </c>
      <c r="L1614" s="64">
        <v>-8</v>
      </c>
      <c r="M1614" s="64">
        <v>1</v>
      </c>
      <c r="N1614" s="62">
        <f t="shared" si="25"/>
        <v>0</v>
      </c>
    </row>
    <row r="1615" spans="1:14" ht="12.75">
      <c r="A1615" s="63">
        <v>1612</v>
      </c>
      <c r="B1615" s="64" t="s">
        <v>2113</v>
      </c>
      <c r="C1615" s="64" t="s">
        <v>641</v>
      </c>
      <c r="D1615" s="64">
        <v>37</v>
      </c>
      <c r="E1615" s="64">
        <v>18</v>
      </c>
      <c r="F1615" s="64">
        <v>0</v>
      </c>
      <c r="G1615" s="64" t="s">
        <v>389</v>
      </c>
      <c r="H1615" s="64">
        <v>81</v>
      </c>
      <c r="I1615" s="64">
        <v>12</v>
      </c>
      <c r="J1615" s="64">
        <v>0</v>
      </c>
      <c r="K1615" s="64" t="s">
        <v>395</v>
      </c>
      <c r="L1615" s="64">
        <v>-5</v>
      </c>
      <c r="M1615" s="64">
        <v>1</v>
      </c>
      <c r="N1615" s="62">
        <f t="shared" si="25"/>
        <v>0</v>
      </c>
    </row>
    <row r="1616" spans="1:14" ht="12.75">
      <c r="A1616" s="63">
        <v>1613</v>
      </c>
      <c r="B1616" s="64" t="s">
        <v>2114</v>
      </c>
      <c r="C1616" s="64" t="s">
        <v>449</v>
      </c>
      <c r="D1616" s="64">
        <v>7</v>
      </c>
      <c r="E1616" s="64">
        <v>45</v>
      </c>
      <c r="F1616" s="64">
        <v>0</v>
      </c>
      <c r="G1616" s="64" t="s">
        <v>423</v>
      </c>
      <c r="H1616" s="64">
        <v>113</v>
      </c>
      <c r="I1616" s="64">
        <v>13</v>
      </c>
      <c r="J1616" s="64">
        <v>0</v>
      </c>
      <c r="K1616" s="64" t="s">
        <v>347</v>
      </c>
      <c r="L1616" s="64">
        <v>7</v>
      </c>
      <c r="M1616" s="64">
        <v>10</v>
      </c>
      <c r="N1616" s="62" t="str">
        <f t="shared" si="25"/>
        <v>PROBOLINGGO</v>
      </c>
    </row>
    <row r="1617" spans="1:14" ht="12.75">
      <c r="A1617" s="63">
        <v>1614</v>
      </c>
      <c r="B1617" s="64" t="s">
        <v>2115</v>
      </c>
      <c r="C1617" s="64" t="s">
        <v>2116</v>
      </c>
      <c r="D1617" s="64">
        <v>41</v>
      </c>
      <c r="E1617" s="64">
        <v>44</v>
      </c>
      <c r="F1617" s="64">
        <v>0</v>
      </c>
      <c r="G1617" s="64" t="s">
        <v>389</v>
      </c>
      <c r="H1617" s="64">
        <v>71</v>
      </c>
      <c r="I1617" s="64">
        <v>26</v>
      </c>
      <c r="J1617" s="64">
        <v>0</v>
      </c>
      <c r="K1617" s="64" t="s">
        <v>395</v>
      </c>
      <c r="L1617" s="64">
        <v>-5</v>
      </c>
      <c r="M1617" s="64">
        <v>1</v>
      </c>
      <c r="N1617" s="62">
        <f t="shared" si="25"/>
        <v>0</v>
      </c>
    </row>
    <row r="1618" spans="1:14" ht="12.75">
      <c r="A1618" s="63">
        <v>1615</v>
      </c>
      <c r="B1618" s="64" t="s">
        <v>2117</v>
      </c>
      <c r="C1618" s="64" t="s">
        <v>703</v>
      </c>
      <c r="D1618" s="64">
        <v>40</v>
      </c>
      <c r="E1618" s="64">
        <v>13</v>
      </c>
      <c r="F1618" s="64">
        <v>0</v>
      </c>
      <c r="G1618" s="64" t="s">
        <v>389</v>
      </c>
      <c r="H1618" s="64">
        <v>111</v>
      </c>
      <c r="I1618" s="64">
        <v>43</v>
      </c>
      <c r="J1618" s="64">
        <v>0</v>
      </c>
      <c r="K1618" s="64" t="s">
        <v>395</v>
      </c>
      <c r="L1618" s="64">
        <v>-7</v>
      </c>
      <c r="M1618" s="64">
        <v>1</v>
      </c>
      <c r="N1618" s="62">
        <f t="shared" si="25"/>
        <v>0</v>
      </c>
    </row>
    <row r="1619" spans="1:14" ht="12.75">
      <c r="A1619" s="63">
        <v>1616</v>
      </c>
      <c r="B1619" s="65" t="s">
        <v>2118</v>
      </c>
      <c r="C1619" s="65" t="s">
        <v>416</v>
      </c>
      <c r="D1619" s="64">
        <v>70</v>
      </c>
      <c r="E1619" s="64">
        <v>12</v>
      </c>
      <c r="F1619" s="64">
        <v>0</v>
      </c>
      <c r="G1619" s="64" t="s">
        <v>389</v>
      </c>
      <c r="H1619" s="64">
        <v>148</v>
      </c>
      <c r="I1619" s="64">
        <v>28</v>
      </c>
      <c r="J1619" s="64">
        <v>0</v>
      </c>
      <c r="K1619" s="64" t="s">
        <v>395</v>
      </c>
      <c r="L1619" s="64">
        <v>-9</v>
      </c>
      <c r="M1619" s="64">
        <v>1</v>
      </c>
      <c r="N1619" s="62">
        <f t="shared" si="25"/>
        <v>0</v>
      </c>
    </row>
    <row r="1620" spans="1:14" ht="12.75">
      <c r="A1620" s="63">
        <v>1617</v>
      </c>
      <c r="B1620" s="64" t="s">
        <v>2119</v>
      </c>
      <c r="C1620" s="64" t="s">
        <v>532</v>
      </c>
      <c r="D1620" s="64">
        <v>8</v>
      </c>
      <c r="E1620" s="64">
        <v>20</v>
      </c>
      <c r="F1620" s="64">
        <v>0</v>
      </c>
      <c r="G1620" s="64" t="s">
        <v>423</v>
      </c>
      <c r="H1620" s="64">
        <v>74</v>
      </c>
      <c r="I1620" s="64">
        <v>38</v>
      </c>
      <c r="J1620" s="64">
        <v>0</v>
      </c>
      <c r="K1620" s="64" t="s">
        <v>395</v>
      </c>
      <c r="L1620" s="64">
        <v>-5</v>
      </c>
      <c r="M1620" s="64">
        <v>1</v>
      </c>
      <c r="N1620" s="62">
        <f t="shared" si="25"/>
        <v>0</v>
      </c>
    </row>
    <row r="1621" spans="1:14" ht="12.75">
      <c r="A1621" s="63">
        <v>1618</v>
      </c>
      <c r="B1621" s="65" t="s">
        <v>2120</v>
      </c>
      <c r="C1621" s="65" t="s">
        <v>455</v>
      </c>
      <c r="D1621" s="64">
        <v>38</v>
      </c>
      <c r="E1621" s="64">
        <v>18</v>
      </c>
      <c r="F1621" s="64">
        <v>0</v>
      </c>
      <c r="G1621" s="64" t="s">
        <v>389</v>
      </c>
      <c r="H1621" s="64">
        <v>104</v>
      </c>
      <c r="I1621" s="64">
        <v>30</v>
      </c>
      <c r="J1621" s="64">
        <v>0</v>
      </c>
      <c r="K1621" s="64" t="s">
        <v>395</v>
      </c>
      <c r="L1621" s="64">
        <v>-7</v>
      </c>
      <c r="M1621" s="64">
        <v>1</v>
      </c>
      <c r="N1621" s="62">
        <f t="shared" si="25"/>
        <v>0</v>
      </c>
    </row>
    <row r="1622" spans="1:14" ht="12.75">
      <c r="A1622" s="63">
        <v>1619</v>
      </c>
      <c r="B1622" s="65" t="s">
        <v>2121</v>
      </c>
      <c r="C1622" s="65" t="s">
        <v>516</v>
      </c>
      <c r="D1622" s="64">
        <v>41</v>
      </c>
      <c r="E1622" s="64">
        <v>26</v>
      </c>
      <c r="F1622" s="64">
        <v>0</v>
      </c>
      <c r="G1622" s="64" t="s">
        <v>423</v>
      </c>
      <c r="H1622" s="64">
        <v>73</v>
      </c>
      <c r="I1622" s="64">
        <v>5</v>
      </c>
      <c r="J1622" s="64">
        <v>0</v>
      </c>
      <c r="K1622" s="64" t="s">
        <v>395</v>
      </c>
      <c r="L1622" s="64">
        <v>-4</v>
      </c>
      <c r="M1622" s="64">
        <v>1</v>
      </c>
      <c r="N1622" s="62">
        <f t="shared" si="25"/>
        <v>0</v>
      </c>
    </row>
    <row r="1623" spans="1:14" ht="12.75">
      <c r="A1623" s="63">
        <v>1620</v>
      </c>
      <c r="B1623" s="64" t="s">
        <v>2122</v>
      </c>
      <c r="C1623" s="64" t="s">
        <v>484</v>
      </c>
      <c r="D1623" s="64">
        <v>5</v>
      </c>
      <c r="E1623" s="64">
        <v>25</v>
      </c>
      <c r="F1623" s="64">
        <v>0</v>
      </c>
      <c r="G1623" s="64" t="s">
        <v>389</v>
      </c>
      <c r="H1623" s="64">
        <v>100</v>
      </c>
      <c r="I1623" s="64">
        <v>15</v>
      </c>
      <c r="J1623" s="64">
        <v>0</v>
      </c>
      <c r="K1623" s="64" t="s">
        <v>347</v>
      </c>
      <c r="L1623" s="64">
        <v>8</v>
      </c>
      <c r="M1623" s="64">
        <v>1</v>
      </c>
      <c r="N1623" s="62">
        <f t="shared" si="25"/>
        <v>0</v>
      </c>
    </row>
    <row r="1624" spans="1:14" ht="12.75">
      <c r="A1624" s="63">
        <v>1621</v>
      </c>
      <c r="B1624" s="65" t="s">
        <v>2123</v>
      </c>
      <c r="C1624" s="65" t="s">
        <v>516</v>
      </c>
      <c r="D1624" s="64">
        <v>53</v>
      </c>
      <c r="E1624" s="64">
        <v>8</v>
      </c>
      <c r="F1624" s="64">
        <v>0</v>
      </c>
      <c r="G1624" s="64" t="s">
        <v>423</v>
      </c>
      <c r="H1624" s="64">
        <v>70</v>
      </c>
      <c r="I1624" s="64">
        <v>53</v>
      </c>
      <c r="J1624" s="64">
        <v>0</v>
      </c>
      <c r="K1624" s="64" t="s">
        <v>395</v>
      </c>
      <c r="L1624" s="64">
        <v>-4</v>
      </c>
      <c r="M1624" s="64">
        <v>1</v>
      </c>
      <c r="N1624" s="62">
        <f t="shared" si="25"/>
        <v>0</v>
      </c>
    </row>
    <row r="1625" spans="1:14" ht="12.75">
      <c r="A1625" s="63">
        <v>1622</v>
      </c>
      <c r="B1625" s="65" t="s">
        <v>2124</v>
      </c>
      <c r="C1625" s="65" t="s">
        <v>449</v>
      </c>
      <c r="D1625" s="64">
        <v>7</v>
      </c>
      <c r="E1625" s="64">
        <v>25</v>
      </c>
      <c r="F1625" s="64">
        <v>0</v>
      </c>
      <c r="G1625" s="64" t="s">
        <v>423</v>
      </c>
      <c r="H1625" s="64">
        <v>109</v>
      </c>
      <c r="I1625" s="64">
        <v>22</v>
      </c>
      <c r="J1625" s="64">
        <v>0</v>
      </c>
      <c r="K1625" s="64" t="s">
        <v>347</v>
      </c>
      <c r="L1625" s="64">
        <v>7</v>
      </c>
      <c r="M1625" s="64">
        <v>10</v>
      </c>
      <c r="N1625" s="62" t="str">
        <f t="shared" si="25"/>
        <v>PURBALINGGA</v>
      </c>
    </row>
    <row r="1626" spans="1:14" ht="12.75">
      <c r="A1626" s="63">
        <v>1623</v>
      </c>
      <c r="B1626" s="64" t="s">
        <v>2125</v>
      </c>
      <c r="C1626" s="64" t="s">
        <v>449</v>
      </c>
      <c r="D1626" s="64">
        <v>6</v>
      </c>
      <c r="E1626" s="64">
        <v>36</v>
      </c>
      <c r="F1626" s="64">
        <v>0</v>
      </c>
      <c r="G1626" s="64" t="s">
        <v>423</v>
      </c>
      <c r="H1626" s="64">
        <v>107</v>
      </c>
      <c r="I1626" s="64">
        <v>27</v>
      </c>
      <c r="J1626" s="64">
        <v>0</v>
      </c>
      <c r="K1626" s="64" t="s">
        <v>347</v>
      </c>
      <c r="L1626" s="64">
        <v>7</v>
      </c>
      <c r="M1626" s="64">
        <v>10</v>
      </c>
      <c r="N1626" s="62" t="str">
        <f t="shared" si="25"/>
        <v>PURWAKARTA</v>
      </c>
    </row>
    <row r="1627" spans="1:14" ht="12.75">
      <c r="A1627" s="63">
        <v>1624</v>
      </c>
      <c r="B1627" s="65" t="s">
        <v>2126</v>
      </c>
      <c r="C1627" s="65" t="s">
        <v>449</v>
      </c>
      <c r="D1627" s="64">
        <v>7</v>
      </c>
      <c r="E1627" s="64">
        <v>8</v>
      </c>
      <c r="F1627" s="64">
        <v>0</v>
      </c>
      <c r="G1627" s="64" t="s">
        <v>423</v>
      </c>
      <c r="H1627" s="64">
        <v>110</v>
      </c>
      <c r="I1627" s="64">
        <v>54</v>
      </c>
      <c r="J1627" s="64">
        <v>0</v>
      </c>
      <c r="K1627" s="64" t="s">
        <v>347</v>
      </c>
      <c r="L1627" s="64">
        <v>7</v>
      </c>
      <c r="M1627" s="64">
        <v>10</v>
      </c>
      <c r="N1627" s="62" t="str">
        <f t="shared" si="25"/>
        <v>PURWODADI</v>
      </c>
    </row>
    <row r="1628" spans="1:14" ht="12.75">
      <c r="A1628" s="63">
        <v>1625</v>
      </c>
      <c r="B1628" s="65" t="s">
        <v>2127</v>
      </c>
      <c r="C1628" s="65" t="s">
        <v>449</v>
      </c>
      <c r="D1628" s="64">
        <v>7</v>
      </c>
      <c r="E1628" s="64">
        <v>28</v>
      </c>
      <c r="F1628" s="64">
        <v>0</v>
      </c>
      <c r="G1628" s="64" t="s">
        <v>423</v>
      </c>
      <c r="H1628" s="64">
        <v>109</v>
      </c>
      <c r="I1628" s="64">
        <v>13</v>
      </c>
      <c r="J1628" s="64">
        <v>0</v>
      </c>
      <c r="K1628" s="64" t="s">
        <v>347</v>
      </c>
      <c r="L1628" s="64">
        <v>7</v>
      </c>
      <c r="M1628" s="64">
        <v>10</v>
      </c>
      <c r="N1628" s="62" t="str">
        <f t="shared" si="25"/>
        <v>PURWOKERTO</v>
      </c>
    </row>
    <row r="1629" spans="1:14" ht="12.75">
      <c r="A1629" s="63">
        <v>1626</v>
      </c>
      <c r="B1629" s="64" t="s">
        <v>2128</v>
      </c>
      <c r="C1629" s="64" t="s">
        <v>449</v>
      </c>
      <c r="D1629" s="64">
        <v>7</v>
      </c>
      <c r="E1629" s="64">
        <v>28</v>
      </c>
      <c r="F1629" s="64">
        <v>0</v>
      </c>
      <c r="G1629" s="64" t="s">
        <v>423</v>
      </c>
      <c r="H1629" s="64">
        <v>109</v>
      </c>
      <c r="I1629" s="64">
        <v>26</v>
      </c>
      <c r="J1629" s="64">
        <v>0</v>
      </c>
      <c r="K1629" s="64" t="s">
        <v>347</v>
      </c>
      <c r="L1629" s="64">
        <v>7</v>
      </c>
      <c r="M1629" s="64">
        <v>10</v>
      </c>
      <c r="N1629" s="62" t="str">
        <f t="shared" si="25"/>
        <v>PURWOREJO</v>
      </c>
    </row>
    <row r="1630" spans="1:14" ht="12.75">
      <c r="A1630" s="63">
        <v>1627</v>
      </c>
      <c r="B1630" s="64" t="s">
        <v>2129</v>
      </c>
      <c r="C1630" s="64" t="s">
        <v>1351</v>
      </c>
      <c r="D1630" s="64">
        <v>35</v>
      </c>
      <c r="E1630" s="64">
        <v>5</v>
      </c>
      <c r="F1630" s="64">
        <v>0</v>
      </c>
      <c r="G1630" s="64" t="s">
        <v>389</v>
      </c>
      <c r="H1630" s="64">
        <v>129</v>
      </c>
      <c r="I1630" s="64">
        <v>0</v>
      </c>
      <c r="J1630" s="64">
        <v>0</v>
      </c>
      <c r="K1630" s="64" t="s">
        <v>347</v>
      </c>
      <c r="L1630" s="64">
        <v>9</v>
      </c>
      <c r="M1630" s="64">
        <v>1</v>
      </c>
      <c r="N1630" s="62">
        <f t="shared" si="25"/>
        <v>0</v>
      </c>
    </row>
    <row r="1631" spans="1:14" ht="12.75">
      <c r="A1631" s="63">
        <v>1628</v>
      </c>
      <c r="B1631" s="65" t="s">
        <v>2129</v>
      </c>
      <c r="C1631" s="65" t="s">
        <v>871</v>
      </c>
      <c r="D1631" s="64">
        <v>35</v>
      </c>
      <c r="E1631" s="64">
        <v>10</v>
      </c>
      <c r="F1631" s="64">
        <v>0</v>
      </c>
      <c r="G1631" s="64" t="s">
        <v>389</v>
      </c>
      <c r="H1631" s="64">
        <v>129</v>
      </c>
      <c r="I1631" s="64">
        <v>8</v>
      </c>
      <c r="J1631" s="64">
        <v>0</v>
      </c>
      <c r="K1631" s="64" t="s">
        <v>347</v>
      </c>
      <c r="L1631" s="64">
        <v>9</v>
      </c>
      <c r="M1631" s="64">
        <v>1</v>
      </c>
      <c r="N1631" s="62">
        <f t="shared" si="25"/>
        <v>0</v>
      </c>
    </row>
    <row r="1632" spans="1:14" ht="12.75">
      <c r="A1632" s="63">
        <v>1629</v>
      </c>
      <c r="B1632" s="65" t="s">
        <v>2130</v>
      </c>
      <c r="C1632" s="65" t="s">
        <v>449</v>
      </c>
      <c r="D1632" s="64">
        <v>0</v>
      </c>
      <c r="E1632" s="64">
        <v>49</v>
      </c>
      <c r="F1632" s="64">
        <v>0</v>
      </c>
      <c r="G1632" s="64" t="s">
        <v>389</v>
      </c>
      <c r="H1632" s="64">
        <v>112</v>
      </c>
      <c r="I1632" s="64">
        <v>56</v>
      </c>
      <c r="J1632" s="64">
        <v>0</v>
      </c>
      <c r="K1632" s="64" t="s">
        <v>347</v>
      </c>
      <c r="L1632" s="64">
        <v>8</v>
      </c>
      <c r="M1632" s="64">
        <v>10</v>
      </c>
      <c r="N1632" s="62" t="str">
        <f t="shared" si="25"/>
        <v>PUTUSIBAH</v>
      </c>
    </row>
    <row r="1633" spans="1:14" ht="12.75">
      <c r="A1633" s="63">
        <v>1630</v>
      </c>
      <c r="B1633" s="65" t="s">
        <v>2131</v>
      </c>
      <c r="C1633" s="65" t="s">
        <v>1351</v>
      </c>
      <c r="D1633" s="64">
        <v>39</v>
      </c>
      <c r="E1633" s="64">
        <v>0</v>
      </c>
      <c r="F1633" s="64">
        <v>0</v>
      </c>
      <c r="G1633" s="64" t="s">
        <v>389</v>
      </c>
      <c r="H1633" s="64">
        <v>125</v>
      </c>
      <c r="I1633" s="64">
        <v>30</v>
      </c>
      <c r="J1633" s="64">
        <v>0</v>
      </c>
      <c r="K1633" s="64" t="s">
        <v>347</v>
      </c>
      <c r="L1633" s="64">
        <v>9</v>
      </c>
      <c r="M1633" s="64">
        <v>1</v>
      </c>
      <c r="N1633" s="62">
        <f t="shared" si="25"/>
        <v>0</v>
      </c>
    </row>
    <row r="1634" spans="1:14" ht="12.75">
      <c r="A1634" s="63">
        <v>1631</v>
      </c>
      <c r="B1634" s="64" t="s">
        <v>2132</v>
      </c>
      <c r="C1634" s="64" t="s">
        <v>399</v>
      </c>
      <c r="D1634" s="64">
        <v>28</v>
      </c>
      <c r="E1634" s="64">
        <v>20</v>
      </c>
      <c r="F1634" s="64">
        <v>0</v>
      </c>
      <c r="G1634" s="64" t="s">
        <v>389</v>
      </c>
      <c r="H1634" s="64">
        <v>46</v>
      </c>
      <c r="I1634" s="64">
        <v>8</v>
      </c>
      <c r="J1634" s="64">
        <v>0</v>
      </c>
      <c r="K1634" s="64" t="s">
        <v>347</v>
      </c>
      <c r="L1634" s="64">
        <v>3</v>
      </c>
      <c r="M1634" s="64">
        <v>1</v>
      </c>
      <c r="N1634" s="62">
        <f t="shared" si="25"/>
        <v>0</v>
      </c>
    </row>
    <row r="1635" spans="1:14" ht="12.75">
      <c r="A1635" s="63">
        <v>1632</v>
      </c>
      <c r="B1635" s="64" t="s">
        <v>2133</v>
      </c>
      <c r="C1635" s="64" t="s">
        <v>399</v>
      </c>
      <c r="D1635" s="64">
        <v>20</v>
      </c>
      <c r="E1635" s="64">
        <v>0</v>
      </c>
      <c r="F1635" s="64">
        <v>0</v>
      </c>
      <c r="G1635" s="64" t="s">
        <v>389</v>
      </c>
      <c r="H1635" s="64">
        <v>42</v>
      </c>
      <c r="I1635" s="64">
        <v>36</v>
      </c>
      <c r="J1635" s="64">
        <v>0</v>
      </c>
      <c r="K1635" s="64" t="s">
        <v>347</v>
      </c>
      <c r="L1635" s="64">
        <v>3</v>
      </c>
      <c r="M1635" s="64">
        <v>1</v>
      </c>
      <c r="N1635" s="62">
        <f t="shared" si="25"/>
        <v>0</v>
      </c>
    </row>
    <row r="1636" spans="1:14" ht="12.75">
      <c r="A1636" s="63">
        <v>1633</v>
      </c>
      <c r="B1636" s="64" t="s">
        <v>2134</v>
      </c>
      <c r="C1636" s="64" t="s">
        <v>399</v>
      </c>
      <c r="D1636" s="64">
        <v>27</v>
      </c>
      <c r="E1636" s="64">
        <v>33</v>
      </c>
      <c r="F1636" s="64">
        <v>0</v>
      </c>
      <c r="G1636" s="64" t="s">
        <v>389</v>
      </c>
      <c r="H1636" s="64">
        <v>47</v>
      </c>
      <c r="I1636" s="64">
        <v>42</v>
      </c>
      <c r="J1636" s="64">
        <v>0</v>
      </c>
      <c r="K1636" s="64" t="s">
        <v>347</v>
      </c>
      <c r="L1636" s="64">
        <v>3</v>
      </c>
      <c r="M1636" s="64">
        <v>1</v>
      </c>
      <c r="N1636" s="62">
        <f t="shared" si="25"/>
        <v>0</v>
      </c>
    </row>
    <row r="1637" spans="1:14" ht="12.75">
      <c r="A1637" s="63">
        <v>1634</v>
      </c>
      <c r="B1637" s="64" t="s">
        <v>2135</v>
      </c>
      <c r="C1637" s="64" t="s">
        <v>439</v>
      </c>
      <c r="D1637" s="64">
        <v>31</v>
      </c>
      <c r="E1637" s="64">
        <v>15</v>
      </c>
      <c r="F1637" s="64">
        <v>0</v>
      </c>
      <c r="G1637" s="64" t="s">
        <v>389</v>
      </c>
      <c r="H1637" s="64">
        <v>36</v>
      </c>
      <c r="I1637" s="64">
        <v>3</v>
      </c>
      <c r="J1637" s="64">
        <v>0</v>
      </c>
      <c r="K1637" s="64" t="s">
        <v>347</v>
      </c>
      <c r="L1637" s="64">
        <v>2</v>
      </c>
      <c r="M1637" s="64">
        <v>780</v>
      </c>
      <c r="N1637" s="62">
        <f t="shared" si="25"/>
        <v>0</v>
      </c>
    </row>
    <row r="1638" spans="1:14" ht="12.75">
      <c r="A1638" s="63">
        <v>1635</v>
      </c>
      <c r="B1638" s="64" t="s">
        <v>2136</v>
      </c>
      <c r="C1638" s="64" t="s">
        <v>392</v>
      </c>
      <c r="D1638" s="64">
        <v>34</v>
      </c>
      <c r="E1638" s="64">
        <v>39</v>
      </c>
      <c r="F1638" s="64">
        <v>0</v>
      </c>
      <c r="G1638" s="64" t="s">
        <v>389</v>
      </c>
      <c r="H1638" s="64">
        <v>50</v>
      </c>
      <c r="I1638" s="64">
        <v>57</v>
      </c>
      <c r="J1638" s="64">
        <v>0</v>
      </c>
      <c r="K1638" s="64" t="s">
        <v>347</v>
      </c>
      <c r="L1638" s="64">
        <v>4</v>
      </c>
      <c r="M1638" s="64">
        <v>1</v>
      </c>
      <c r="N1638" s="62">
        <f t="shared" si="25"/>
        <v>0</v>
      </c>
    </row>
    <row r="1639" spans="1:14" ht="12.75">
      <c r="A1639" s="63">
        <v>1636</v>
      </c>
      <c r="B1639" s="65" t="s">
        <v>2137</v>
      </c>
      <c r="C1639" s="65" t="s">
        <v>443</v>
      </c>
      <c r="D1639" s="64">
        <v>31</v>
      </c>
      <c r="E1639" s="64">
        <v>47</v>
      </c>
      <c r="F1639" s="64">
        <v>30</v>
      </c>
      <c r="G1639" s="64" t="s">
        <v>389</v>
      </c>
      <c r="H1639" s="64">
        <v>35</v>
      </c>
      <c r="I1639" s="64">
        <v>12</v>
      </c>
      <c r="J1639" s="64">
        <v>0</v>
      </c>
      <c r="K1639" s="64" t="s">
        <v>347</v>
      </c>
      <c r="L1639" s="64">
        <v>2</v>
      </c>
      <c r="M1639" s="64">
        <v>800</v>
      </c>
      <c r="N1639" s="62">
        <f t="shared" si="25"/>
        <v>0</v>
      </c>
    </row>
    <row r="1640" spans="1:14" ht="12.75">
      <c r="A1640" s="63">
        <v>1637</v>
      </c>
      <c r="B1640" s="65" t="s">
        <v>2138</v>
      </c>
      <c r="C1640" s="65" t="s">
        <v>394</v>
      </c>
      <c r="D1640" s="64">
        <v>46</v>
      </c>
      <c r="E1640" s="64">
        <v>52</v>
      </c>
      <c r="F1640" s="64">
        <v>0</v>
      </c>
      <c r="G1640" s="64" t="s">
        <v>389</v>
      </c>
      <c r="H1640" s="64">
        <v>71</v>
      </c>
      <c r="I1640" s="64">
        <v>13</v>
      </c>
      <c r="J1640" s="64">
        <v>0</v>
      </c>
      <c r="K1640" s="64" t="s">
        <v>395</v>
      </c>
      <c r="L1640" s="64">
        <v>-5</v>
      </c>
      <c r="M1640" s="64">
        <v>1</v>
      </c>
      <c r="N1640" s="62">
        <f t="shared" si="25"/>
        <v>0</v>
      </c>
    </row>
    <row r="1641" spans="1:14" ht="12.75">
      <c r="A1641" s="63">
        <v>1638</v>
      </c>
      <c r="B1641" s="64" t="s">
        <v>2139</v>
      </c>
      <c r="C1641" s="64" t="s">
        <v>394</v>
      </c>
      <c r="D1641" s="64">
        <v>53</v>
      </c>
      <c r="E1641" s="64">
        <v>2</v>
      </c>
      <c r="F1641" s="64">
        <v>0</v>
      </c>
      <c r="G1641" s="64" t="s">
        <v>389</v>
      </c>
      <c r="H1641" s="64">
        <v>122</v>
      </c>
      <c r="I1641" s="64">
        <v>31</v>
      </c>
      <c r="J1641" s="64">
        <v>0</v>
      </c>
      <c r="K1641" s="64" t="s">
        <v>395</v>
      </c>
      <c r="L1641" s="64">
        <v>-8</v>
      </c>
      <c r="M1641" s="64">
        <v>1</v>
      </c>
      <c r="N1641" s="62">
        <f t="shared" si="25"/>
        <v>0</v>
      </c>
    </row>
    <row r="1642" spans="1:14" ht="12.75">
      <c r="A1642" s="63">
        <v>1639</v>
      </c>
      <c r="B1642" s="64" t="s">
        <v>2140</v>
      </c>
      <c r="C1642" s="64" t="s">
        <v>809</v>
      </c>
      <c r="D1642" s="64">
        <v>14</v>
      </c>
      <c r="E1642" s="64">
        <v>39</v>
      </c>
      <c r="F1642" s="64">
        <v>0</v>
      </c>
      <c r="G1642" s="64" t="s">
        <v>389</v>
      </c>
      <c r="H1642" s="64">
        <v>121</v>
      </c>
      <c r="I1642" s="64">
        <v>2</v>
      </c>
      <c r="J1642" s="64">
        <v>0</v>
      </c>
      <c r="K1642" s="64" t="s">
        <v>347</v>
      </c>
      <c r="L1642" s="64">
        <v>8</v>
      </c>
      <c r="M1642" s="64">
        <v>1</v>
      </c>
      <c r="N1642" s="62">
        <f t="shared" si="25"/>
        <v>0</v>
      </c>
    </row>
    <row r="1643" spans="1:14" ht="12.75">
      <c r="A1643" s="63">
        <v>1640</v>
      </c>
      <c r="B1643" s="64" t="s">
        <v>2141</v>
      </c>
      <c r="C1643" s="64" t="s">
        <v>658</v>
      </c>
      <c r="D1643" s="64">
        <v>39</v>
      </c>
      <c r="E1643" s="64">
        <v>57</v>
      </c>
      <c r="F1643" s="64">
        <v>0</v>
      </c>
      <c r="G1643" s="64" t="s">
        <v>389</v>
      </c>
      <c r="H1643" s="64">
        <v>91</v>
      </c>
      <c r="I1643" s="64">
        <v>12</v>
      </c>
      <c r="J1643" s="64">
        <v>0</v>
      </c>
      <c r="K1643" s="64" t="s">
        <v>395</v>
      </c>
      <c r="L1643" s="64">
        <v>-6</v>
      </c>
      <c r="M1643" s="64">
        <v>1</v>
      </c>
      <c r="N1643" s="62">
        <f t="shared" si="25"/>
        <v>0</v>
      </c>
    </row>
    <row r="1644" spans="1:14" ht="12.75">
      <c r="A1644" s="63">
        <v>1641</v>
      </c>
      <c r="B1644" s="64" t="s">
        <v>2142</v>
      </c>
      <c r="C1644" s="64" t="s">
        <v>1089</v>
      </c>
      <c r="D1644" s="64">
        <v>0</v>
      </c>
      <c r="E1644" s="64">
        <v>8</v>
      </c>
      <c r="F1644" s="64">
        <v>0</v>
      </c>
      <c r="G1644" s="64" t="s">
        <v>423</v>
      </c>
      <c r="H1644" s="64">
        <v>78</v>
      </c>
      <c r="I1644" s="64">
        <v>29</v>
      </c>
      <c r="J1644" s="64">
        <v>0</v>
      </c>
      <c r="K1644" s="64" t="s">
        <v>395</v>
      </c>
      <c r="L1644" s="64">
        <v>-5</v>
      </c>
      <c r="M1644" s="64">
        <v>1</v>
      </c>
      <c r="N1644" s="62">
        <f t="shared" si="25"/>
        <v>0</v>
      </c>
    </row>
    <row r="1645" spans="1:14" ht="12.75">
      <c r="A1645" s="63">
        <v>1642</v>
      </c>
      <c r="B1645" s="64" t="s">
        <v>2143</v>
      </c>
      <c r="C1645" s="64" t="s">
        <v>439</v>
      </c>
      <c r="D1645" s="64">
        <v>29</v>
      </c>
      <c r="E1645" s="64">
        <v>47</v>
      </c>
      <c r="F1645" s="64">
        <v>30</v>
      </c>
      <c r="G1645" s="64" t="s">
        <v>389</v>
      </c>
      <c r="H1645" s="64">
        <v>35</v>
      </c>
      <c r="I1645" s="64">
        <v>17</v>
      </c>
      <c r="J1645" s="64">
        <v>0</v>
      </c>
      <c r="K1645" s="64" t="s">
        <v>347</v>
      </c>
      <c r="L1645" s="64">
        <v>2</v>
      </c>
      <c r="M1645" s="64">
        <v>920</v>
      </c>
      <c r="N1645" s="62">
        <f t="shared" si="25"/>
        <v>0</v>
      </c>
    </row>
    <row r="1646" spans="1:14" ht="12.75">
      <c r="A1646" s="63">
        <v>1643</v>
      </c>
      <c r="B1646" s="64" t="s">
        <v>2144</v>
      </c>
      <c r="C1646" s="64" t="s">
        <v>449</v>
      </c>
      <c r="D1646" s="64">
        <v>8</v>
      </c>
      <c r="E1646" s="64">
        <v>30</v>
      </c>
      <c r="F1646" s="64">
        <v>0</v>
      </c>
      <c r="G1646" s="64" t="s">
        <v>423</v>
      </c>
      <c r="H1646" s="64">
        <v>118</v>
      </c>
      <c r="I1646" s="64">
        <v>45</v>
      </c>
      <c r="J1646" s="64">
        <v>0</v>
      </c>
      <c r="K1646" s="64" t="s">
        <v>347</v>
      </c>
      <c r="L1646" s="64">
        <v>8</v>
      </c>
      <c r="M1646" s="64">
        <v>10</v>
      </c>
      <c r="N1646" s="62" t="str">
        <f t="shared" si="25"/>
        <v>RABA</v>
      </c>
    </row>
    <row r="1647" spans="1:14" ht="12.75">
      <c r="A1647" s="63">
        <v>1644</v>
      </c>
      <c r="B1647" s="64" t="s">
        <v>2145</v>
      </c>
      <c r="C1647" s="64" t="s">
        <v>427</v>
      </c>
      <c r="D1647" s="64">
        <v>34</v>
      </c>
      <c r="E1647" s="64">
        <v>3</v>
      </c>
      <c r="F1647" s="64">
        <v>0</v>
      </c>
      <c r="G1647" s="64" t="s">
        <v>389</v>
      </c>
      <c r="H1647" s="64">
        <v>6</v>
      </c>
      <c r="I1647" s="64">
        <v>45</v>
      </c>
      <c r="J1647" s="64">
        <v>0</v>
      </c>
      <c r="K1647" s="64" t="s">
        <v>395</v>
      </c>
      <c r="L1647" s="64">
        <v>0</v>
      </c>
      <c r="M1647" s="64">
        <v>1</v>
      </c>
      <c r="N1647" s="62">
        <f t="shared" si="25"/>
        <v>0</v>
      </c>
    </row>
    <row r="1648" spans="1:14" ht="12.75">
      <c r="A1648" s="63">
        <v>1645</v>
      </c>
      <c r="B1648" s="64" t="s">
        <v>2146</v>
      </c>
      <c r="C1648" s="64" t="s">
        <v>399</v>
      </c>
      <c r="D1648" s="64">
        <v>22</v>
      </c>
      <c r="E1648" s="64">
        <v>48</v>
      </c>
      <c r="F1648" s="64">
        <v>0</v>
      </c>
      <c r="G1648" s="64" t="s">
        <v>389</v>
      </c>
      <c r="H1648" s="64">
        <v>39</v>
      </c>
      <c r="I1648" s="64">
        <v>2</v>
      </c>
      <c r="J1648" s="64">
        <v>0</v>
      </c>
      <c r="K1648" s="64" t="s">
        <v>347</v>
      </c>
      <c r="L1648" s="64">
        <v>3</v>
      </c>
      <c r="M1648" s="64">
        <v>1</v>
      </c>
      <c r="N1648" s="62">
        <f t="shared" si="25"/>
        <v>0</v>
      </c>
    </row>
    <row r="1649" spans="1:14" ht="12.75">
      <c r="A1649" s="63">
        <v>1646</v>
      </c>
      <c r="B1649" s="65" t="s">
        <v>2147</v>
      </c>
      <c r="C1649" s="65" t="s">
        <v>523</v>
      </c>
      <c r="D1649" s="64">
        <v>42</v>
      </c>
      <c r="E1649" s="64">
        <v>45</v>
      </c>
      <c r="F1649" s="64">
        <v>0</v>
      </c>
      <c r="G1649" s="64" t="s">
        <v>389</v>
      </c>
      <c r="H1649" s="64">
        <v>87</v>
      </c>
      <c r="I1649" s="64">
        <v>49</v>
      </c>
      <c r="J1649" s="64">
        <v>0</v>
      </c>
      <c r="K1649" s="64" t="s">
        <v>395</v>
      </c>
      <c r="L1649" s="64">
        <v>-6</v>
      </c>
      <c r="M1649" s="64">
        <v>1</v>
      </c>
      <c r="N1649" s="62">
        <f t="shared" si="25"/>
        <v>0</v>
      </c>
    </row>
    <row r="1650" spans="1:14" ht="12.75">
      <c r="A1650" s="63">
        <v>1647</v>
      </c>
      <c r="B1650" s="64" t="s">
        <v>2148</v>
      </c>
      <c r="C1650" s="64" t="s">
        <v>399</v>
      </c>
      <c r="D1650" s="64">
        <v>29</v>
      </c>
      <c r="E1650" s="64">
        <v>38</v>
      </c>
      <c r="F1650" s="64">
        <v>0</v>
      </c>
      <c r="G1650" s="64" t="s">
        <v>389</v>
      </c>
      <c r="H1650" s="64">
        <v>43</v>
      </c>
      <c r="I1650" s="64">
        <v>29</v>
      </c>
      <c r="J1650" s="64">
        <v>0</v>
      </c>
      <c r="K1650" s="64" t="s">
        <v>347</v>
      </c>
      <c r="L1650" s="64">
        <v>3</v>
      </c>
      <c r="M1650" s="64">
        <v>1</v>
      </c>
      <c r="N1650" s="62">
        <f t="shared" si="25"/>
        <v>0</v>
      </c>
    </row>
    <row r="1651" spans="1:14" ht="12.75">
      <c r="A1651" s="63">
        <v>1648</v>
      </c>
      <c r="B1651" s="65" t="s">
        <v>2149</v>
      </c>
      <c r="C1651" s="65" t="s">
        <v>449</v>
      </c>
      <c r="D1651" s="64">
        <v>4</v>
      </c>
      <c r="E1651" s="64">
        <v>50</v>
      </c>
      <c r="F1651" s="64">
        <v>0</v>
      </c>
      <c r="G1651" s="64" t="s">
        <v>423</v>
      </c>
      <c r="H1651" s="64">
        <v>122</v>
      </c>
      <c r="I1651" s="64">
        <v>45</v>
      </c>
      <c r="J1651" s="64">
        <v>0</v>
      </c>
      <c r="K1651" s="64" t="s">
        <v>347</v>
      </c>
      <c r="L1651" s="64">
        <v>8</v>
      </c>
      <c r="M1651" s="64">
        <v>10</v>
      </c>
      <c r="N1651" s="62" t="str">
        <f t="shared" si="25"/>
        <v>RAHA</v>
      </c>
    </row>
    <row r="1652" spans="1:14" ht="12.75">
      <c r="A1652" s="63">
        <v>1649</v>
      </c>
      <c r="B1652" s="65" t="s">
        <v>2150</v>
      </c>
      <c r="C1652" s="65" t="s">
        <v>439</v>
      </c>
      <c r="D1652" s="64">
        <v>29</v>
      </c>
      <c r="E1652" s="64">
        <v>55</v>
      </c>
      <c r="F1652" s="64">
        <v>0</v>
      </c>
      <c r="G1652" s="64" t="s">
        <v>389</v>
      </c>
      <c r="H1652" s="64">
        <v>35</v>
      </c>
      <c r="I1652" s="64">
        <v>9</v>
      </c>
      <c r="J1652" s="64">
        <v>0</v>
      </c>
      <c r="K1652" s="64" t="s">
        <v>347</v>
      </c>
      <c r="L1652" s="64">
        <v>2</v>
      </c>
      <c r="M1652" s="64">
        <v>155</v>
      </c>
      <c r="N1652" s="62">
        <f t="shared" si="25"/>
        <v>0</v>
      </c>
    </row>
    <row r="1653" spans="1:14" ht="12.75">
      <c r="A1653" s="63">
        <v>1650</v>
      </c>
      <c r="B1653" s="65" t="s">
        <v>2151</v>
      </c>
      <c r="C1653" s="65" t="s">
        <v>461</v>
      </c>
      <c r="D1653" s="64">
        <v>35</v>
      </c>
      <c r="E1653" s="64">
        <v>57</v>
      </c>
      <c r="F1653" s="64">
        <v>0</v>
      </c>
      <c r="G1653" s="64" t="s">
        <v>389</v>
      </c>
      <c r="H1653" s="64">
        <v>39</v>
      </c>
      <c r="I1653" s="64">
        <v>3</v>
      </c>
      <c r="J1653" s="64">
        <v>0</v>
      </c>
      <c r="K1653" s="64" t="s">
        <v>347</v>
      </c>
      <c r="L1653" s="64">
        <v>2</v>
      </c>
      <c r="M1653" s="64">
        <v>1</v>
      </c>
      <c r="N1653" s="62">
        <f t="shared" si="25"/>
        <v>0</v>
      </c>
    </row>
    <row r="1654" spans="1:14" ht="12.75">
      <c r="A1654" s="63">
        <v>1651</v>
      </c>
      <c r="B1654" s="64" t="s">
        <v>2152</v>
      </c>
      <c r="C1654" s="64" t="s">
        <v>539</v>
      </c>
      <c r="D1654" s="64">
        <v>35</v>
      </c>
      <c r="E1654" s="64">
        <v>53</v>
      </c>
      <c r="F1654" s="64">
        <v>0</v>
      </c>
      <c r="G1654" s="64" t="s">
        <v>389</v>
      </c>
      <c r="H1654" s="64">
        <v>78</v>
      </c>
      <c r="I1654" s="64">
        <v>47</v>
      </c>
      <c r="J1654" s="64">
        <v>0</v>
      </c>
      <c r="K1654" s="64" t="s">
        <v>395</v>
      </c>
      <c r="L1654" s="64">
        <v>-5</v>
      </c>
      <c r="M1654" s="64">
        <v>1</v>
      </c>
      <c r="N1654" s="62">
        <f t="shared" si="25"/>
        <v>0</v>
      </c>
    </row>
    <row r="1655" spans="1:14" ht="12.75">
      <c r="A1655" s="63">
        <v>1652</v>
      </c>
      <c r="B1655" s="64" t="s">
        <v>2153</v>
      </c>
      <c r="C1655" s="64" t="s">
        <v>674</v>
      </c>
      <c r="D1655" s="64">
        <v>49</v>
      </c>
      <c r="E1655" s="64">
        <v>26</v>
      </c>
      <c r="F1655" s="64">
        <v>0</v>
      </c>
      <c r="G1655" s="64" t="s">
        <v>389</v>
      </c>
      <c r="H1655" s="64">
        <v>7</v>
      </c>
      <c r="I1655" s="64">
        <v>31</v>
      </c>
      <c r="J1655" s="64">
        <v>0</v>
      </c>
      <c r="K1655" s="64" t="s">
        <v>347</v>
      </c>
      <c r="L1655" s="64">
        <v>1</v>
      </c>
      <c r="M1655" s="64">
        <v>1</v>
      </c>
      <c r="N1655" s="62">
        <f t="shared" si="25"/>
        <v>0</v>
      </c>
    </row>
    <row r="1656" spans="1:14" ht="12.75">
      <c r="A1656" s="63">
        <v>1653</v>
      </c>
      <c r="B1656" s="65" t="s">
        <v>2154</v>
      </c>
      <c r="C1656" s="65" t="s">
        <v>433</v>
      </c>
      <c r="D1656" s="64">
        <v>23</v>
      </c>
      <c r="E1656" s="64">
        <v>19</v>
      </c>
      <c r="F1656" s="64">
        <v>0</v>
      </c>
      <c r="G1656" s="64" t="s">
        <v>389</v>
      </c>
      <c r="H1656" s="64">
        <v>85</v>
      </c>
      <c r="I1656" s="64">
        <v>19</v>
      </c>
      <c r="J1656" s="64">
        <v>0</v>
      </c>
      <c r="K1656" s="64" t="s">
        <v>347</v>
      </c>
      <c r="L1656" s="64">
        <v>5</v>
      </c>
      <c r="M1656" s="64">
        <v>1</v>
      </c>
      <c r="N1656" s="62">
        <f t="shared" si="25"/>
        <v>0</v>
      </c>
    </row>
    <row r="1657" spans="1:14" ht="12.75">
      <c r="A1657" s="63">
        <v>1654</v>
      </c>
      <c r="B1657" s="64" t="s">
        <v>1662</v>
      </c>
      <c r="C1657" s="64" t="s">
        <v>449</v>
      </c>
      <c r="D1657" s="64">
        <v>7</v>
      </c>
      <c r="E1657" s="64">
        <v>52</v>
      </c>
      <c r="F1657" s="64">
        <v>20.37</v>
      </c>
      <c r="G1657" s="64" t="s">
        <v>423</v>
      </c>
      <c r="H1657" s="64">
        <v>112</v>
      </c>
      <c r="I1657" s="64">
        <v>40</v>
      </c>
      <c r="J1657" s="64">
        <v>48.97</v>
      </c>
      <c r="K1657" s="64" t="s">
        <v>347</v>
      </c>
      <c r="L1657" s="64">
        <v>7</v>
      </c>
      <c r="M1657" s="64">
        <v>555</v>
      </c>
      <c r="N1657" s="62" t="str">
        <f t="shared" si="25"/>
        <v>RANDU GEMBOLO</v>
      </c>
    </row>
    <row r="1658" spans="1:14" ht="12.75">
      <c r="A1658" s="63">
        <v>1655</v>
      </c>
      <c r="B1658" s="65" t="s">
        <v>2155</v>
      </c>
      <c r="C1658" s="65" t="s">
        <v>449</v>
      </c>
      <c r="D1658" s="64">
        <v>6</v>
      </c>
      <c r="E1658" s="64">
        <v>22</v>
      </c>
      <c r="F1658" s="64">
        <v>0</v>
      </c>
      <c r="G1658" s="64" t="s">
        <v>423</v>
      </c>
      <c r="H1658" s="64">
        <v>106</v>
      </c>
      <c r="I1658" s="64">
        <v>13</v>
      </c>
      <c r="J1658" s="64">
        <v>0</v>
      </c>
      <c r="K1658" s="64" t="s">
        <v>347</v>
      </c>
      <c r="L1658" s="64">
        <v>7</v>
      </c>
      <c r="M1658" s="64">
        <v>10</v>
      </c>
      <c r="N1658" s="62" t="str">
        <f t="shared" si="25"/>
        <v>RANGKASBITUNG</v>
      </c>
    </row>
    <row r="1659" spans="1:14" ht="12.75">
      <c r="A1659" s="63">
        <v>1656</v>
      </c>
      <c r="B1659" s="64" t="s">
        <v>2156</v>
      </c>
      <c r="C1659" s="64" t="s">
        <v>449</v>
      </c>
      <c r="D1659" s="64">
        <v>2</v>
      </c>
      <c r="E1659" s="64">
        <v>55</v>
      </c>
      <c r="F1659" s="64">
        <v>0</v>
      </c>
      <c r="G1659" s="64" t="s">
        <v>423</v>
      </c>
      <c r="H1659" s="64">
        <v>115</v>
      </c>
      <c r="I1659" s="64">
        <v>9</v>
      </c>
      <c r="J1659" s="64">
        <v>0</v>
      </c>
      <c r="K1659" s="64" t="s">
        <v>347</v>
      </c>
      <c r="L1659" s="64">
        <v>8</v>
      </c>
      <c r="M1659" s="64">
        <v>10</v>
      </c>
      <c r="N1659" s="62" t="str">
        <f t="shared" si="25"/>
        <v>RANTAU</v>
      </c>
    </row>
    <row r="1660" spans="1:14" ht="12.75">
      <c r="A1660" s="63">
        <v>1657</v>
      </c>
      <c r="B1660" s="65" t="s">
        <v>2157</v>
      </c>
      <c r="C1660" s="65" t="s">
        <v>449</v>
      </c>
      <c r="D1660" s="64">
        <v>2</v>
      </c>
      <c r="E1660" s="64">
        <v>7</v>
      </c>
      <c r="F1660" s="64">
        <v>0</v>
      </c>
      <c r="G1660" s="64" t="s">
        <v>389</v>
      </c>
      <c r="H1660" s="64">
        <v>99</v>
      </c>
      <c r="I1660" s="64">
        <v>50</v>
      </c>
      <c r="J1660" s="64">
        <v>0</v>
      </c>
      <c r="K1660" s="64" t="s">
        <v>347</v>
      </c>
      <c r="L1660" s="64">
        <v>7</v>
      </c>
      <c r="M1660" s="64">
        <v>10</v>
      </c>
      <c r="N1660" s="62" t="str">
        <f t="shared" si="25"/>
        <v>RANTAU PRAPAT</v>
      </c>
    </row>
    <row r="1661" spans="1:14" ht="12.75">
      <c r="A1661" s="63">
        <v>1658</v>
      </c>
      <c r="B1661" s="65" t="s">
        <v>2158</v>
      </c>
      <c r="C1661" s="65" t="s">
        <v>397</v>
      </c>
      <c r="D1661" s="64">
        <v>44</v>
      </c>
      <c r="E1661" s="64">
        <v>3</v>
      </c>
      <c r="F1661" s="64">
        <v>0</v>
      </c>
      <c r="G1661" s="64" t="s">
        <v>389</v>
      </c>
      <c r="H1661" s="64">
        <v>103</v>
      </c>
      <c r="I1661" s="64">
        <v>3</v>
      </c>
      <c r="J1661" s="64">
        <v>0</v>
      </c>
      <c r="K1661" s="64" t="s">
        <v>395</v>
      </c>
      <c r="L1661" s="64">
        <v>-7</v>
      </c>
      <c r="M1661" s="64">
        <v>1</v>
      </c>
      <c r="N1661" s="62">
        <f t="shared" si="25"/>
        <v>0</v>
      </c>
    </row>
    <row r="1662" spans="1:14" ht="12.75">
      <c r="A1662" s="63">
        <v>1659</v>
      </c>
      <c r="B1662" s="64" t="s">
        <v>2159</v>
      </c>
      <c r="C1662" s="64" t="s">
        <v>406</v>
      </c>
      <c r="D1662" s="64">
        <v>25</v>
      </c>
      <c r="E1662" s="64">
        <v>37</v>
      </c>
      <c r="F1662" s="64">
        <v>0</v>
      </c>
      <c r="G1662" s="64" t="s">
        <v>389</v>
      </c>
      <c r="H1662" s="64">
        <v>55</v>
      </c>
      <c r="I1662" s="64">
        <v>56</v>
      </c>
      <c r="J1662" s="64">
        <v>0</v>
      </c>
      <c r="K1662" s="64" t="s">
        <v>347</v>
      </c>
      <c r="L1662" s="64">
        <v>4</v>
      </c>
      <c r="M1662" s="64">
        <v>1</v>
      </c>
      <c r="N1662" s="62">
        <f t="shared" si="25"/>
        <v>0</v>
      </c>
    </row>
    <row r="1663" spans="1:14" ht="12.75">
      <c r="A1663" s="63">
        <v>1660</v>
      </c>
      <c r="B1663" s="64" t="s">
        <v>2160</v>
      </c>
      <c r="C1663" s="64" t="s">
        <v>408</v>
      </c>
      <c r="D1663" s="64">
        <v>27</v>
      </c>
      <c r="E1663" s="64">
        <v>59</v>
      </c>
      <c r="F1663" s="64">
        <v>0</v>
      </c>
      <c r="G1663" s="64" t="s">
        <v>389</v>
      </c>
      <c r="H1663" s="64">
        <v>34</v>
      </c>
      <c r="I1663" s="64">
        <v>23</v>
      </c>
      <c r="J1663" s="64">
        <v>0</v>
      </c>
      <c r="K1663" s="64" t="s">
        <v>347</v>
      </c>
      <c r="L1663" s="64">
        <v>2</v>
      </c>
      <c r="M1663" s="64">
        <v>1</v>
      </c>
      <c r="N1663" s="62">
        <f t="shared" si="25"/>
        <v>0</v>
      </c>
    </row>
    <row r="1664" spans="1:14" ht="12.75">
      <c r="A1664" s="63">
        <v>1661</v>
      </c>
      <c r="B1664" s="64" t="s">
        <v>2161</v>
      </c>
      <c r="C1664" s="64" t="s">
        <v>399</v>
      </c>
      <c r="D1664" s="64">
        <v>26</v>
      </c>
      <c r="E1664" s="64">
        <v>38</v>
      </c>
      <c r="F1664" s="64">
        <v>0</v>
      </c>
      <c r="G1664" s="64" t="s">
        <v>389</v>
      </c>
      <c r="H1664" s="64">
        <v>50</v>
      </c>
      <c r="I1664" s="64">
        <v>1</v>
      </c>
      <c r="J1664" s="64">
        <v>0</v>
      </c>
      <c r="K1664" s="64" t="s">
        <v>347</v>
      </c>
      <c r="L1664" s="64">
        <v>3</v>
      </c>
      <c r="M1664" s="64">
        <v>1</v>
      </c>
      <c r="N1664" s="62">
        <f t="shared" si="25"/>
        <v>0</v>
      </c>
    </row>
    <row r="1665" spans="1:14" ht="12.75">
      <c r="A1665" s="63">
        <v>1662</v>
      </c>
      <c r="B1665" s="64" t="s">
        <v>2162</v>
      </c>
      <c r="C1665" s="64" t="s">
        <v>392</v>
      </c>
      <c r="D1665" s="64">
        <v>37</v>
      </c>
      <c r="E1665" s="64">
        <v>20</v>
      </c>
      <c r="F1665" s="64">
        <v>0</v>
      </c>
      <c r="G1665" s="64" t="s">
        <v>389</v>
      </c>
      <c r="H1665" s="64">
        <v>49</v>
      </c>
      <c r="I1665" s="64">
        <v>37</v>
      </c>
      <c r="J1665" s="64">
        <v>0</v>
      </c>
      <c r="K1665" s="64" t="s">
        <v>347</v>
      </c>
      <c r="L1665" s="64">
        <v>3</v>
      </c>
      <c r="M1665" s="64">
        <v>1</v>
      </c>
      <c r="N1665" s="62">
        <f t="shared" si="25"/>
        <v>0</v>
      </c>
    </row>
    <row r="1666" spans="1:14" ht="12.75">
      <c r="A1666" s="63">
        <v>1663</v>
      </c>
      <c r="B1666" s="64" t="s">
        <v>2163</v>
      </c>
      <c r="C1666" s="64" t="s">
        <v>453</v>
      </c>
      <c r="D1666" s="64">
        <v>36</v>
      </c>
      <c r="E1666" s="64">
        <v>44</v>
      </c>
      <c r="F1666" s="64">
        <v>0</v>
      </c>
      <c r="G1666" s="64" t="s">
        <v>389</v>
      </c>
      <c r="H1666" s="64">
        <v>104</v>
      </c>
      <c r="I1666" s="64">
        <v>30</v>
      </c>
      <c r="J1666" s="64">
        <v>0</v>
      </c>
      <c r="K1666" s="64" t="s">
        <v>395</v>
      </c>
      <c r="L1666" s="64">
        <v>-7</v>
      </c>
      <c r="M1666" s="64">
        <v>1</v>
      </c>
      <c r="N1666" s="62">
        <f t="shared" si="25"/>
        <v>0</v>
      </c>
    </row>
    <row r="1667" spans="1:14" ht="12.75">
      <c r="A1667" s="63">
        <v>1664</v>
      </c>
      <c r="B1667" s="64" t="s">
        <v>2164</v>
      </c>
      <c r="C1667" s="64" t="s">
        <v>1102</v>
      </c>
      <c r="D1667" s="64">
        <v>33</v>
      </c>
      <c r="E1667" s="64">
        <v>40</v>
      </c>
      <c r="F1667" s="64">
        <v>0</v>
      </c>
      <c r="G1667" s="64" t="s">
        <v>389</v>
      </c>
      <c r="H1667" s="64">
        <v>73</v>
      </c>
      <c r="I1667" s="64">
        <v>8</v>
      </c>
      <c r="J1667" s="64">
        <v>0</v>
      </c>
      <c r="K1667" s="64" t="s">
        <v>347</v>
      </c>
      <c r="L1667" s="64">
        <v>5</v>
      </c>
      <c r="M1667" s="64">
        <v>1</v>
      </c>
      <c r="N1667" s="62">
        <f aca="true" t="shared" si="26" ref="N1667:N1730">+IF(C1667=$N$1,B1667,)</f>
        <v>0</v>
      </c>
    </row>
    <row r="1668" spans="1:14" ht="12.75">
      <c r="A1668" s="63">
        <v>1665</v>
      </c>
      <c r="B1668" s="65" t="s">
        <v>2165</v>
      </c>
      <c r="C1668" s="65" t="s">
        <v>399</v>
      </c>
      <c r="D1668" s="64">
        <v>21</v>
      </c>
      <c r="E1668" s="64">
        <v>15</v>
      </c>
      <c r="F1668" s="64">
        <v>0</v>
      </c>
      <c r="G1668" s="64" t="s">
        <v>389</v>
      </c>
      <c r="H1668" s="64">
        <v>42</v>
      </c>
      <c r="I1668" s="64">
        <v>51</v>
      </c>
      <c r="J1668" s="64">
        <v>0</v>
      </c>
      <c r="K1668" s="64" t="s">
        <v>347</v>
      </c>
      <c r="L1668" s="64">
        <v>3</v>
      </c>
      <c r="M1668" s="64">
        <v>1</v>
      </c>
      <c r="N1668" s="62">
        <f t="shared" si="26"/>
        <v>0</v>
      </c>
    </row>
    <row r="1669" spans="1:14" ht="12.75">
      <c r="A1669" s="63">
        <v>1666</v>
      </c>
      <c r="B1669" s="64" t="s">
        <v>2166</v>
      </c>
      <c r="C1669" s="64" t="s">
        <v>787</v>
      </c>
      <c r="D1669" s="64">
        <v>41</v>
      </c>
      <c r="E1669" s="64">
        <v>48</v>
      </c>
      <c r="F1669" s="64">
        <v>0</v>
      </c>
      <c r="G1669" s="64" t="s">
        <v>389</v>
      </c>
      <c r="H1669" s="64">
        <v>107</v>
      </c>
      <c r="I1669" s="64">
        <v>12</v>
      </c>
      <c r="J1669" s="64">
        <v>0</v>
      </c>
      <c r="K1669" s="64" t="s">
        <v>395</v>
      </c>
      <c r="L1669" s="64">
        <v>-7</v>
      </c>
      <c r="M1669" s="64">
        <v>1</v>
      </c>
      <c r="N1669" s="62">
        <f t="shared" si="26"/>
        <v>0</v>
      </c>
    </row>
    <row r="1670" spans="1:14" ht="12.75">
      <c r="A1670" s="63">
        <v>1667</v>
      </c>
      <c r="B1670" s="64" t="s">
        <v>2167</v>
      </c>
      <c r="C1670" s="64" t="s">
        <v>476</v>
      </c>
      <c r="D1670" s="64">
        <v>40</v>
      </c>
      <c r="E1670" s="64">
        <v>23</v>
      </c>
      <c r="F1670" s="64">
        <v>0</v>
      </c>
      <c r="G1670" s="64" t="s">
        <v>389</v>
      </c>
      <c r="H1670" s="64">
        <v>75</v>
      </c>
      <c r="I1670" s="64">
        <v>58</v>
      </c>
      <c r="J1670" s="64">
        <v>0</v>
      </c>
      <c r="K1670" s="64" t="s">
        <v>395</v>
      </c>
      <c r="L1670" s="64">
        <v>-5</v>
      </c>
      <c r="M1670" s="64">
        <v>1</v>
      </c>
      <c r="N1670" s="62">
        <f t="shared" si="26"/>
        <v>0</v>
      </c>
    </row>
    <row r="1671" spans="1:14" ht="12.75">
      <c r="A1671" s="63">
        <v>1668</v>
      </c>
      <c r="B1671" s="65" t="s">
        <v>2168</v>
      </c>
      <c r="C1671" s="65" t="s">
        <v>488</v>
      </c>
      <c r="D1671" s="64">
        <v>8</v>
      </c>
      <c r="E1671" s="64">
        <v>8</v>
      </c>
      <c r="F1671" s="64">
        <v>0</v>
      </c>
      <c r="G1671" s="64" t="s">
        <v>423</v>
      </c>
      <c r="H1671" s="64">
        <v>34</v>
      </c>
      <c r="I1671" s="64">
        <v>55</v>
      </c>
      <c r="J1671" s="64">
        <v>0</v>
      </c>
      <c r="K1671" s="64" t="s">
        <v>395</v>
      </c>
      <c r="L1671" s="64">
        <v>-3</v>
      </c>
      <c r="M1671" s="64">
        <v>1</v>
      </c>
      <c r="N1671" s="62">
        <f t="shared" si="26"/>
        <v>0</v>
      </c>
    </row>
    <row r="1672" spans="1:14" ht="12.75">
      <c r="A1672" s="63">
        <v>1669</v>
      </c>
      <c r="B1672" s="64" t="s">
        <v>2169</v>
      </c>
      <c r="C1672" s="64" t="s">
        <v>451</v>
      </c>
      <c r="D1672" s="64">
        <v>40</v>
      </c>
      <c r="E1672" s="64">
        <v>9</v>
      </c>
      <c r="F1672" s="64">
        <v>0</v>
      </c>
      <c r="G1672" s="64" t="s">
        <v>389</v>
      </c>
      <c r="H1672" s="64">
        <v>122</v>
      </c>
      <c r="I1672" s="64">
        <v>15</v>
      </c>
      <c r="J1672" s="64">
        <v>0</v>
      </c>
      <c r="K1672" s="64" t="s">
        <v>395</v>
      </c>
      <c r="L1672" s="64">
        <v>-8</v>
      </c>
      <c r="M1672" s="64">
        <v>1</v>
      </c>
      <c r="N1672" s="62">
        <f t="shared" si="26"/>
        <v>0</v>
      </c>
    </row>
    <row r="1673" spans="1:14" ht="12.75">
      <c r="A1673" s="63">
        <v>1670</v>
      </c>
      <c r="B1673" s="64" t="s">
        <v>2170</v>
      </c>
      <c r="C1673" s="64" t="s">
        <v>451</v>
      </c>
      <c r="D1673" s="64">
        <v>40</v>
      </c>
      <c r="E1673" s="64">
        <v>31</v>
      </c>
      <c r="F1673" s="64">
        <v>0</v>
      </c>
      <c r="G1673" s="64" t="s">
        <v>389</v>
      </c>
      <c r="H1673" s="64">
        <v>122</v>
      </c>
      <c r="I1673" s="64">
        <v>18</v>
      </c>
      <c r="J1673" s="64">
        <v>0</v>
      </c>
      <c r="K1673" s="64" t="s">
        <v>395</v>
      </c>
      <c r="L1673" s="64">
        <v>-8</v>
      </c>
      <c r="M1673" s="64">
        <v>1</v>
      </c>
      <c r="N1673" s="62">
        <f t="shared" si="26"/>
        <v>0</v>
      </c>
    </row>
    <row r="1674" spans="1:14" ht="12.75">
      <c r="A1674" s="63">
        <v>1671</v>
      </c>
      <c r="B1674" s="64" t="s">
        <v>2171</v>
      </c>
      <c r="C1674" s="64" t="s">
        <v>480</v>
      </c>
      <c r="D1674" s="64">
        <v>43</v>
      </c>
      <c r="E1674" s="64">
        <v>54</v>
      </c>
      <c r="F1674" s="64">
        <v>0</v>
      </c>
      <c r="G1674" s="64" t="s">
        <v>389</v>
      </c>
      <c r="H1674" s="64">
        <v>85</v>
      </c>
      <c r="I1674" s="64">
        <v>31</v>
      </c>
      <c r="J1674" s="64">
        <v>0</v>
      </c>
      <c r="K1674" s="64" t="s">
        <v>395</v>
      </c>
      <c r="L1674" s="64">
        <v>-5</v>
      </c>
      <c r="M1674" s="64">
        <v>1</v>
      </c>
      <c r="N1674" s="62">
        <f t="shared" si="26"/>
        <v>0</v>
      </c>
    </row>
    <row r="1675" spans="1:14" ht="12.75">
      <c r="A1675" s="63">
        <v>1672</v>
      </c>
      <c r="B1675" s="64" t="s">
        <v>2172</v>
      </c>
      <c r="C1675" s="64" t="s">
        <v>394</v>
      </c>
      <c r="D1675" s="64">
        <v>50</v>
      </c>
      <c r="E1675" s="64">
        <v>26</v>
      </c>
      <c r="F1675" s="64">
        <v>0</v>
      </c>
      <c r="G1675" s="64" t="s">
        <v>389</v>
      </c>
      <c r="H1675" s="64">
        <v>103</v>
      </c>
      <c r="I1675" s="64">
        <v>39</v>
      </c>
      <c r="J1675" s="64">
        <v>0</v>
      </c>
      <c r="K1675" s="64" t="s">
        <v>395</v>
      </c>
      <c r="L1675" s="64">
        <v>-6</v>
      </c>
      <c r="M1675" s="64">
        <v>1</v>
      </c>
      <c r="N1675" s="62">
        <f t="shared" si="26"/>
        <v>0</v>
      </c>
    </row>
    <row r="1676" spans="1:14" ht="12.75">
      <c r="A1676" s="63">
        <v>1673</v>
      </c>
      <c r="B1676" s="64" t="s">
        <v>2173</v>
      </c>
      <c r="C1676" s="64" t="s">
        <v>429</v>
      </c>
      <c r="D1676" s="64">
        <v>49</v>
      </c>
      <c r="E1676" s="64">
        <v>19</v>
      </c>
      <c r="F1676" s="64">
        <v>0</v>
      </c>
      <c r="G1676" s="64" t="s">
        <v>389</v>
      </c>
      <c r="H1676" s="64">
        <v>4</v>
      </c>
      <c r="I1676" s="64">
        <v>3</v>
      </c>
      <c r="J1676" s="64">
        <v>0</v>
      </c>
      <c r="K1676" s="64" t="s">
        <v>347</v>
      </c>
      <c r="L1676" s="64">
        <v>1</v>
      </c>
      <c r="M1676" s="64">
        <v>1</v>
      </c>
      <c r="N1676" s="62">
        <f t="shared" si="26"/>
        <v>0</v>
      </c>
    </row>
    <row r="1677" spans="1:14" ht="12.75">
      <c r="A1677" s="63">
        <v>1674</v>
      </c>
      <c r="B1677" s="65" t="s">
        <v>2174</v>
      </c>
      <c r="C1677" s="65" t="s">
        <v>449</v>
      </c>
      <c r="D1677" s="64">
        <v>6</v>
      </c>
      <c r="E1677" s="64">
        <v>39</v>
      </c>
      <c r="F1677" s="64">
        <v>0</v>
      </c>
      <c r="G1677" s="64" t="s">
        <v>423</v>
      </c>
      <c r="H1677" s="64">
        <v>111</v>
      </c>
      <c r="I1677" s="64">
        <v>29</v>
      </c>
      <c r="J1677" s="64">
        <v>0</v>
      </c>
      <c r="K1677" s="64" t="s">
        <v>347</v>
      </c>
      <c r="L1677" s="64">
        <v>7</v>
      </c>
      <c r="M1677" s="64">
        <v>10</v>
      </c>
      <c r="N1677" s="62" t="str">
        <f t="shared" si="26"/>
        <v>REMBANG</v>
      </c>
    </row>
    <row r="1678" spans="1:14" ht="12.75">
      <c r="A1678" s="63">
        <v>1675</v>
      </c>
      <c r="B1678" s="65" t="s">
        <v>2175</v>
      </c>
      <c r="C1678" s="65" t="s">
        <v>449</v>
      </c>
      <c r="D1678" s="64">
        <v>0</v>
      </c>
      <c r="E1678" s="64">
        <v>23</v>
      </c>
      <c r="F1678" s="64">
        <v>0</v>
      </c>
      <c r="G1678" s="64" t="s">
        <v>423</v>
      </c>
      <c r="H1678" s="64">
        <v>102</v>
      </c>
      <c r="I1678" s="64">
        <v>34</v>
      </c>
      <c r="J1678" s="64">
        <v>0</v>
      </c>
      <c r="K1678" s="64" t="s">
        <v>347</v>
      </c>
      <c r="L1678" s="64">
        <v>7</v>
      </c>
      <c r="M1678" s="64">
        <v>10</v>
      </c>
      <c r="N1678" s="62" t="str">
        <f t="shared" si="26"/>
        <v>RENGAT</v>
      </c>
    </row>
    <row r="1679" spans="1:14" ht="12.75">
      <c r="A1679" s="63">
        <v>1676</v>
      </c>
      <c r="B1679" s="64" t="s">
        <v>2176</v>
      </c>
      <c r="C1679" s="64" t="s">
        <v>429</v>
      </c>
      <c r="D1679" s="64">
        <v>48</v>
      </c>
      <c r="E1679" s="64">
        <v>4</v>
      </c>
      <c r="F1679" s="64">
        <v>0</v>
      </c>
      <c r="G1679" s="64" t="s">
        <v>389</v>
      </c>
      <c r="H1679" s="64">
        <v>1</v>
      </c>
      <c r="I1679" s="64">
        <v>44</v>
      </c>
      <c r="J1679" s="64">
        <v>0</v>
      </c>
      <c r="K1679" s="64" t="s">
        <v>395</v>
      </c>
      <c r="L1679" s="64">
        <v>1</v>
      </c>
      <c r="M1679" s="64">
        <v>1</v>
      </c>
      <c r="N1679" s="62">
        <f t="shared" si="26"/>
        <v>0</v>
      </c>
    </row>
    <row r="1680" spans="1:14" ht="12.75">
      <c r="A1680" s="63">
        <v>1677</v>
      </c>
      <c r="B1680" s="64" t="s">
        <v>2177</v>
      </c>
      <c r="C1680" s="64" t="s">
        <v>1067</v>
      </c>
      <c r="D1680" s="64">
        <v>39</v>
      </c>
      <c r="E1680" s="64">
        <v>30</v>
      </c>
      <c r="F1680" s="64">
        <v>0</v>
      </c>
      <c r="G1680" s="64" t="s">
        <v>389</v>
      </c>
      <c r="H1680" s="64">
        <v>119</v>
      </c>
      <c r="I1680" s="64">
        <v>46</v>
      </c>
      <c r="J1680" s="64">
        <v>0</v>
      </c>
      <c r="K1680" s="64" t="s">
        <v>395</v>
      </c>
      <c r="L1680" s="64">
        <v>-8</v>
      </c>
      <c r="M1680" s="64">
        <v>1</v>
      </c>
      <c r="N1680" s="62">
        <f t="shared" si="26"/>
        <v>0</v>
      </c>
    </row>
    <row r="1681" spans="1:14" ht="12.75">
      <c r="A1681" s="63">
        <v>1678</v>
      </c>
      <c r="B1681" s="64" t="s">
        <v>2178</v>
      </c>
      <c r="C1681" s="64" t="s">
        <v>660</v>
      </c>
      <c r="D1681" s="64">
        <v>47</v>
      </c>
      <c r="E1681" s="64">
        <v>30</v>
      </c>
      <c r="F1681" s="64">
        <v>0</v>
      </c>
      <c r="G1681" s="64" t="s">
        <v>389</v>
      </c>
      <c r="H1681" s="64">
        <v>122</v>
      </c>
      <c r="I1681" s="64">
        <v>13</v>
      </c>
      <c r="J1681" s="64">
        <v>0</v>
      </c>
      <c r="K1681" s="64" t="s">
        <v>395</v>
      </c>
      <c r="L1681" s="64">
        <v>-8</v>
      </c>
      <c r="M1681" s="64">
        <v>1</v>
      </c>
      <c r="N1681" s="62">
        <f t="shared" si="26"/>
        <v>0</v>
      </c>
    </row>
    <row r="1682" spans="1:14" ht="12.75">
      <c r="A1682" s="63">
        <v>1679</v>
      </c>
      <c r="B1682" s="64" t="s">
        <v>2179</v>
      </c>
      <c r="C1682" s="64" t="s">
        <v>629</v>
      </c>
      <c r="D1682" s="64">
        <v>27</v>
      </c>
      <c r="E1682" s="64">
        <v>27</v>
      </c>
      <c r="F1682" s="64">
        <v>0</v>
      </c>
      <c r="G1682" s="64" t="s">
        <v>423</v>
      </c>
      <c r="H1682" s="64">
        <v>59</v>
      </c>
      <c r="I1682" s="64">
        <v>3</v>
      </c>
      <c r="J1682" s="64">
        <v>0</v>
      </c>
      <c r="K1682" s="64" t="s">
        <v>395</v>
      </c>
      <c r="L1682" s="64">
        <v>-6</v>
      </c>
      <c r="M1682" s="64">
        <v>1</v>
      </c>
      <c r="N1682" s="62">
        <f t="shared" si="26"/>
        <v>0</v>
      </c>
    </row>
    <row r="1683" spans="1:14" ht="12.75">
      <c r="A1683" s="63">
        <v>1680</v>
      </c>
      <c r="B1683" s="64" t="s">
        <v>2180</v>
      </c>
      <c r="C1683" s="64" t="s">
        <v>472</v>
      </c>
      <c r="D1683" s="64">
        <v>41</v>
      </c>
      <c r="E1683" s="64">
        <v>9</v>
      </c>
      <c r="F1683" s="64">
        <v>0</v>
      </c>
      <c r="G1683" s="64" t="s">
        <v>389</v>
      </c>
      <c r="H1683" s="64">
        <v>1</v>
      </c>
      <c r="I1683" s="64">
        <v>10</v>
      </c>
      <c r="J1683" s="64">
        <v>0</v>
      </c>
      <c r="K1683" s="64" t="s">
        <v>347</v>
      </c>
      <c r="L1683" s="64">
        <v>1</v>
      </c>
      <c r="M1683" s="64">
        <v>1</v>
      </c>
      <c r="N1683" s="62">
        <f t="shared" si="26"/>
        <v>0</v>
      </c>
    </row>
    <row r="1684" spans="1:14" ht="12.75">
      <c r="A1684" s="63">
        <v>1681</v>
      </c>
      <c r="B1684" s="64" t="s">
        <v>2181</v>
      </c>
      <c r="C1684" s="64" t="s">
        <v>523</v>
      </c>
      <c r="D1684" s="64">
        <v>45</v>
      </c>
      <c r="E1684" s="64">
        <v>38</v>
      </c>
      <c r="F1684" s="64">
        <v>0</v>
      </c>
      <c r="G1684" s="64" t="s">
        <v>389</v>
      </c>
      <c r="H1684" s="64">
        <v>89</v>
      </c>
      <c r="I1684" s="64">
        <v>27</v>
      </c>
      <c r="J1684" s="64">
        <v>0</v>
      </c>
      <c r="K1684" s="64" t="s">
        <v>395</v>
      </c>
      <c r="L1684" s="64">
        <v>-6</v>
      </c>
      <c r="M1684" s="64">
        <v>1</v>
      </c>
      <c r="N1684" s="62">
        <f t="shared" si="26"/>
        <v>0</v>
      </c>
    </row>
    <row r="1685" spans="1:14" ht="12.75">
      <c r="A1685" s="63">
        <v>1682</v>
      </c>
      <c r="B1685" s="64" t="s">
        <v>2182</v>
      </c>
      <c r="C1685" s="64" t="s">
        <v>466</v>
      </c>
      <c r="D1685" s="64">
        <v>36</v>
      </c>
      <c r="E1685" s="64">
        <v>23</v>
      </c>
      <c r="F1685" s="64">
        <v>0</v>
      </c>
      <c r="G1685" s="64" t="s">
        <v>389</v>
      </c>
      <c r="H1685" s="64">
        <v>28</v>
      </c>
      <c r="I1685" s="64">
        <v>7</v>
      </c>
      <c r="J1685" s="64">
        <v>0</v>
      </c>
      <c r="K1685" s="64" t="s">
        <v>347</v>
      </c>
      <c r="L1685" s="64">
        <v>2</v>
      </c>
      <c r="M1685" s="64">
        <v>1</v>
      </c>
      <c r="N1685" s="62">
        <f t="shared" si="26"/>
        <v>0</v>
      </c>
    </row>
    <row r="1686" spans="1:14" ht="12.75">
      <c r="A1686" s="63">
        <v>1683</v>
      </c>
      <c r="B1686" s="64" t="s">
        <v>2183</v>
      </c>
      <c r="C1686" s="64" t="s">
        <v>703</v>
      </c>
      <c r="D1686" s="64">
        <v>38</v>
      </c>
      <c r="E1686" s="64">
        <v>44</v>
      </c>
      <c r="F1686" s="64">
        <v>0</v>
      </c>
      <c r="G1686" s="64" t="s">
        <v>389</v>
      </c>
      <c r="H1686" s="64">
        <v>112</v>
      </c>
      <c r="I1686" s="64">
        <v>6</v>
      </c>
      <c r="J1686" s="64">
        <v>0</v>
      </c>
      <c r="K1686" s="64" t="s">
        <v>395</v>
      </c>
      <c r="L1686" s="64">
        <v>-7</v>
      </c>
      <c r="M1686" s="64">
        <v>1</v>
      </c>
      <c r="N1686" s="62">
        <f t="shared" si="26"/>
        <v>0</v>
      </c>
    </row>
    <row r="1687" spans="1:14" ht="12.75">
      <c r="A1687" s="63">
        <v>1684</v>
      </c>
      <c r="B1687" s="64" t="s">
        <v>2184</v>
      </c>
      <c r="C1687" s="64" t="s">
        <v>422</v>
      </c>
      <c r="D1687" s="64">
        <v>20</v>
      </c>
      <c r="E1687" s="64">
        <v>42</v>
      </c>
      <c r="F1687" s="64">
        <v>0</v>
      </c>
      <c r="G1687" s="64" t="s">
        <v>423</v>
      </c>
      <c r="H1687" s="64">
        <v>143</v>
      </c>
      <c r="I1687" s="64">
        <v>7</v>
      </c>
      <c r="J1687" s="64">
        <v>0</v>
      </c>
      <c r="K1687" s="64" t="s">
        <v>347</v>
      </c>
      <c r="L1687" s="64">
        <v>10</v>
      </c>
      <c r="M1687" s="64">
        <v>1</v>
      </c>
      <c r="N1687" s="62">
        <f t="shared" si="26"/>
        <v>0</v>
      </c>
    </row>
    <row r="1688" spans="1:14" ht="12.75">
      <c r="A1688" s="63">
        <v>1685</v>
      </c>
      <c r="B1688" s="64" t="s">
        <v>2184</v>
      </c>
      <c r="C1688" s="64" t="s">
        <v>701</v>
      </c>
      <c r="D1688" s="64">
        <v>37</v>
      </c>
      <c r="E1688" s="64">
        <v>30</v>
      </c>
      <c r="F1688" s="64">
        <v>0</v>
      </c>
      <c r="G1688" s="64" t="s">
        <v>389</v>
      </c>
      <c r="H1688" s="64">
        <v>77</v>
      </c>
      <c r="I1688" s="64">
        <v>19</v>
      </c>
      <c r="J1688" s="64">
        <v>0</v>
      </c>
      <c r="K1688" s="64" t="s">
        <v>395</v>
      </c>
      <c r="L1688" s="64">
        <v>-5</v>
      </c>
      <c r="M1688" s="64">
        <v>1</v>
      </c>
      <c r="N1688" s="62">
        <f t="shared" si="26"/>
        <v>0</v>
      </c>
    </row>
    <row r="1689" spans="1:14" ht="12.75">
      <c r="A1689" s="63">
        <v>1686</v>
      </c>
      <c r="B1689" s="64" t="s">
        <v>2185</v>
      </c>
      <c r="C1689" s="64" t="s">
        <v>455</v>
      </c>
      <c r="D1689" s="64">
        <v>39</v>
      </c>
      <c r="E1689" s="64">
        <v>31</v>
      </c>
      <c r="F1689" s="64">
        <v>0</v>
      </c>
      <c r="G1689" s="64" t="s">
        <v>389</v>
      </c>
      <c r="H1689" s="64">
        <v>107</v>
      </c>
      <c r="I1689" s="64">
        <v>47</v>
      </c>
      <c r="J1689" s="64">
        <v>0</v>
      </c>
      <c r="K1689" s="64" t="s">
        <v>395</v>
      </c>
      <c r="L1689" s="64">
        <v>-7</v>
      </c>
      <c r="M1689" s="64">
        <v>1</v>
      </c>
      <c r="N1689" s="62">
        <f t="shared" si="26"/>
        <v>0</v>
      </c>
    </row>
    <row r="1690" spans="1:14" ht="12.75">
      <c r="A1690" s="63">
        <v>1687</v>
      </c>
      <c r="B1690" s="64" t="s">
        <v>2186</v>
      </c>
      <c r="C1690" s="64" t="s">
        <v>468</v>
      </c>
      <c r="D1690" s="64">
        <v>44</v>
      </c>
      <c r="E1690" s="64">
        <v>1</v>
      </c>
      <c r="F1690" s="64">
        <v>0</v>
      </c>
      <c r="G1690" s="64" t="s">
        <v>389</v>
      </c>
      <c r="H1690" s="64">
        <v>12</v>
      </c>
      <c r="I1690" s="64">
        <v>37</v>
      </c>
      <c r="J1690" s="64">
        <v>0</v>
      </c>
      <c r="K1690" s="64" t="s">
        <v>347</v>
      </c>
      <c r="L1690" s="64">
        <v>1</v>
      </c>
      <c r="M1690" s="64">
        <v>1</v>
      </c>
      <c r="N1690" s="62">
        <f t="shared" si="26"/>
        <v>0</v>
      </c>
    </row>
    <row r="1691" spans="1:14" ht="12.75">
      <c r="A1691" s="63">
        <v>1688</v>
      </c>
      <c r="B1691" s="65" t="s">
        <v>2187</v>
      </c>
      <c r="C1691" s="65" t="s">
        <v>488</v>
      </c>
      <c r="D1691" s="64">
        <v>21</v>
      </c>
      <c r="E1691" s="64">
        <v>11</v>
      </c>
      <c r="F1691" s="64">
        <v>0</v>
      </c>
      <c r="G1691" s="64" t="s">
        <v>423</v>
      </c>
      <c r="H1691" s="64">
        <v>57</v>
      </c>
      <c r="I1691" s="64">
        <v>11</v>
      </c>
      <c r="J1691" s="64">
        <v>0</v>
      </c>
      <c r="K1691" s="64" t="s">
        <v>395</v>
      </c>
      <c r="L1691" s="64">
        <v>-3</v>
      </c>
      <c r="M1691" s="64">
        <v>1</v>
      </c>
      <c r="N1691" s="62">
        <f t="shared" si="26"/>
        <v>0</v>
      </c>
    </row>
    <row r="1692" spans="1:14" ht="12.75">
      <c r="A1692" s="63">
        <v>1689</v>
      </c>
      <c r="B1692" s="65" t="s">
        <v>2188</v>
      </c>
      <c r="C1692" s="65" t="s">
        <v>629</v>
      </c>
      <c r="D1692" s="64">
        <v>33</v>
      </c>
      <c r="E1692" s="64">
        <v>10</v>
      </c>
      <c r="F1692" s="64">
        <v>0</v>
      </c>
      <c r="G1692" s="64" t="s">
        <v>423</v>
      </c>
      <c r="H1692" s="64">
        <v>64</v>
      </c>
      <c r="I1692" s="64">
        <v>20</v>
      </c>
      <c r="J1692" s="64">
        <v>0</v>
      </c>
      <c r="K1692" s="64" t="s">
        <v>395</v>
      </c>
      <c r="L1692" s="64">
        <v>-6</v>
      </c>
      <c r="M1692" s="64">
        <v>1</v>
      </c>
      <c r="N1692" s="62">
        <f t="shared" si="26"/>
        <v>0</v>
      </c>
    </row>
    <row r="1693" spans="1:14" ht="12.75">
      <c r="A1693" s="63">
        <v>1690</v>
      </c>
      <c r="B1693" s="65" t="s">
        <v>2189</v>
      </c>
      <c r="C1693" s="65" t="s">
        <v>488</v>
      </c>
      <c r="D1693" s="64">
        <v>22</v>
      </c>
      <c r="E1693" s="64">
        <v>48</v>
      </c>
      <c r="F1693" s="64">
        <v>0</v>
      </c>
      <c r="G1693" s="64" t="s">
        <v>423</v>
      </c>
      <c r="H1693" s="64">
        <v>43</v>
      </c>
      <c r="I1693" s="64">
        <v>15</v>
      </c>
      <c r="J1693" s="64">
        <v>0</v>
      </c>
      <c r="K1693" s="64" t="s">
        <v>395</v>
      </c>
      <c r="L1693" s="64">
        <v>-3</v>
      </c>
      <c r="M1693" s="64">
        <v>1</v>
      </c>
      <c r="N1693" s="62">
        <f t="shared" si="26"/>
        <v>0</v>
      </c>
    </row>
    <row r="1694" spans="1:14" ht="12.75">
      <c r="A1694" s="63">
        <v>1691</v>
      </c>
      <c r="B1694" s="64" t="s">
        <v>2190</v>
      </c>
      <c r="C1694" s="64" t="s">
        <v>568</v>
      </c>
      <c r="D1694" s="64">
        <v>51</v>
      </c>
      <c r="E1694" s="64">
        <v>37</v>
      </c>
      <c r="F1694" s="64">
        <v>0</v>
      </c>
      <c r="G1694" s="64" t="s">
        <v>423</v>
      </c>
      <c r="H1694" s="64">
        <v>69</v>
      </c>
      <c r="I1694" s="64">
        <v>20</v>
      </c>
      <c r="J1694" s="64">
        <v>0</v>
      </c>
      <c r="K1694" s="64" t="s">
        <v>395</v>
      </c>
      <c r="L1694" s="64">
        <v>-3</v>
      </c>
      <c r="M1694" s="64">
        <v>1</v>
      </c>
      <c r="N1694" s="62">
        <f t="shared" si="26"/>
        <v>0</v>
      </c>
    </row>
    <row r="1695" spans="1:14" ht="12.75">
      <c r="A1695" s="63">
        <v>1692</v>
      </c>
      <c r="B1695" s="64" t="s">
        <v>2191</v>
      </c>
      <c r="C1695" s="64" t="s">
        <v>629</v>
      </c>
      <c r="D1695" s="64">
        <v>53</v>
      </c>
      <c r="E1695" s="64">
        <v>47</v>
      </c>
      <c r="F1695" s="64">
        <v>0</v>
      </c>
      <c r="G1695" s="64" t="s">
        <v>423</v>
      </c>
      <c r="H1695" s="64">
        <v>67</v>
      </c>
      <c r="I1695" s="64">
        <v>45</v>
      </c>
      <c r="J1695" s="64">
        <v>0</v>
      </c>
      <c r="K1695" s="64" t="s">
        <v>395</v>
      </c>
      <c r="L1695" s="64">
        <v>-6</v>
      </c>
      <c r="M1695" s="64">
        <v>1</v>
      </c>
      <c r="N1695" s="62">
        <f t="shared" si="26"/>
        <v>0</v>
      </c>
    </row>
    <row r="1696" spans="1:14" ht="12.75">
      <c r="A1696" s="63">
        <v>1693</v>
      </c>
      <c r="B1696" s="64" t="s">
        <v>2192</v>
      </c>
      <c r="C1696" s="64" t="s">
        <v>451</v>
      </c>
      <c r="D1696" s="64">
        <v>33</v>
      </c>
      <c r="E1696" s="64">
        <v>57</v>
      </c>
      <c r="F1696" s="64">
        <v>0</v>
      </c>
      <c r="G1696" s="64" t="s">
        <v>389</v>
      </c>
      <c r="H1696" s="64">
        <v>117</v>
      </c>
      <c r="I1696" s="64">
        <v>27</v>
      </c>
      <c r="J1696" s="64">
        <v>0</v>
      </c>
      <c r="K1696" s="64" t="s">
        <v>395</v>
      </c>
      <c r="L1696" s="64">
        <v>-8</v>
      </c>
      <c r="M1696" s="64">
        <v>1</v>
      </c>
      <c r="N1696" s="62">
        <f t="shared" si="26"/>
        <v>0</v>
      </c>
    </row>
    <row r="1697" spans="1:14" ht="12.75">
      <c r="A1697" s="63">
        <v>1694</v>
      </c>
      <c r="B1697" s="64" t="s">
        <v>2193</v>
      </c>
      <c r="C1697" s="64" t="s">
        <v>787</v>
      </c>
      <c r="D1697" s="64">
        <v>43</v>
      </c>
      <c r="E1697" s="64">
        <v>4</v>
      </c>
      <c r="F1697" s="64">
        <v>0</v>
      </c>
      <c r="G1697" s="64" t="s">
        <v>389</v>
      </c>
      <c r="H1697" s="64">
        <v>108</v>
      </c>
      <c r="I1697" s="64">
        <v>27</v>
      </c>
      <c r="J1697" s="64">
        <v>0</v>
      </c>
      <c r="K1697" s="64" t="s">
        <v>395</v>
      </c>
      <c r="L1697" s="64">
        <v>-7</v>
      </c>
      <c r="M1697" s="64">
        <v>1</v>
      </c>
      <c r="N1697" s="62">
        <f t="shared" si="26"/>
        <v>0</v>
      </c>
    </row>
    <row r="1698" spans="1:14" ht="12.75">
      <c r="A1698" s="63">
        <v>1695</v>
      </c>
      <c r="B1698" s="64" t="s">
        <v>2194</v>
      </c>
      <c r="C1698" s="64" t="s">
        <v>399</v>
      </c>
      <c r="D1698" s="64">
        <v>24</v>
      </c>
      <c r="E1698" s="64">
        <v>58</v>
      </c>
      <c r="F1698" s="64">
        <v>0</v>
      </c>
      <c r="G1698" s="64" t="s">
        <v>389</v>
      </c>
      <c r="H1698" s="64">
        <v>46</v>
      </c>
      <c r="I1698" s="64">
        <v>42</v>
      </c>
      <c r="J1698" s="64">
        <v>0</v>
      </c>
      <c r="K1698" s="64" t="s">
        <v>347</v>
      </c>
      <c r="L1698" s="64">
        <v>3</v>
      </c>
      <c r="M1698" s="64">
        <v>1</v>
      </c>
      <c r="N1698" s="62">
        <f t="shared" si="26"/>
        <v>0</v>
      </c>
    </row>
    <row r="1699" spans="1:14" ht="12.75">
      <c r="A1699" s="63">
        <v>1696</v>
      </c>
      <c r="B1699" s="64" t="s">
        <v>2195</v>
      </c>
      <c r="C1699" s="64" t="s">
        <v>1315</v>
      </c>
      <c r="D1699" s="64">
        <v>14</v>
      </c>
      <c r="E1699" s="64">
        <v>39</v>
      </c>
      <c r="F1699" s="64">
        <v>0</v>
      </c>
      <c r="G1699" s="64" t="s">
        <v>389</v>
      </c>
      <c r="H1699" s="64">
        <v>49</v>
      </c>
      <c r="I1699" s="64">
        <v>19</v>
      </c>
      <c r="J1699" s="64">
        <v>0</v>
      </c>
      <c r="K1699" s="64" t="s">
        <v>347</v>
      </c>
      <c r="L1699" s="64">
        <v>3</v>
      </c>
      <c r="M1699" s="64">
        <v>1</v>
      </c>
      <c r="N1699" s="62">
        <f t="shared" si="26"/>
        <v>0</v>
      </c>
    </row>
    <row r="1700" spans="1:14" ht="12.75">
      <c r="A1700" s="63">
        <v>1697</v>
      </c>
      <c r="B1700" s="64" t="s">
        <v>2196</v>
      </c>
      <c r="C1700" s="64" t="s">
        <v>701</v>
      </c>
      <c r="D1700" s="64">
        <v>37</v>
      </c>
      <c r="E1700" s="64">
        <v>19</v>
      </c>
      <c r="F1700" s="64">
        <v>0</v>
      </c>
      <c r="G1700" s="64" t="s">
        <v>389</v>
      </c>
      <c r="H1700" s="64">
        <v>79</v>
      </c>
      <c r="I1700" s="64">
        <v>59</v>
      </c>
      <c r="J1700" s="64">
        <v>0</v>
      </c>
      <c r="K1700" s="64" t="s">
        <v>395</v>
      </c>
      <c r="L1700" s="64">
        <v>-5</v>
      </c>
      <c r="M1700" s="64">
        <v>1</v>
      </c>
      <c r="N1700" s="62">
        <f t="shared" si="26"/>
        <v>0</v>
      </c>
    </row>
    <row r="1701" spans="1:14" ht="12.75">
      <c r="A1701" s="63">
        <v>1698</v>
      </c>
      <c r="B1701" s="64" t="s">
        <v>2197</v>
      </c>
      <c r="C1701" s="64" t="s">
        <v>394</v>
      </c>
      <c r="D1701" s="64">
        <v>48</v>
      </c>
      <c r="E1701" s="64">
        <v>31</v>
      </c>
      <c r="F1701" s="64">
        <v>0</v>
      </c>
      <c r="G1701" s="64" t="s">
        <v>389</v>
      </c>
      <c r="H1701" s="64">
        <v>72</v>
      </c>
      <c r="I1701" s="64">
        <v>16</v>
      </c>
      <c r="J1701" s="64">
        <v>0</v>
      </c>
      <c r="K1701" s="64" t="s">
        <v>395</v>
      </c>
      <c r="L1701" s="64">
        <v>-5</v>
      </c>
      <c r="M1701" s="64">
        <v>1</v>
      </c>
      <c r="N1701" s="62">
        <f t="shared" si="26"/>
        <v>0</v>
      </c>
    </row>
    <row r="1702" spans="1:14" ht="12.75">
      <c r="A1702" s="63">
        <v>1699</v>
      </c>
      <c r="B1702" s="64" t="s">
        <v>2198</v>
      </c>
      <c r="C1702" s="64" t="s">
        <v>464</v>
      </c>
      <c r="D1702" s="64">
        <v>43</v>
      </c>
      <c r="E1702" s="64">
        <v>55</v>
      </c>
      <c r="F1702" s="64">
        <v>0</v>
      </c>
      <c r="G1702" s="64" t="s">
        <v>389</v>
      </c>
      <c r="H1702" s="64">
        <v>92</v>
      </c>
      <c r="I1702" s="64">
        <v>30</v>
      </c>
      <c r="J1702" s="64">
        <v>0</v>
      </c>
      <c r="K1702" s="64" t="s">
        <v>395</v>
      </c>
      <c r="L1702" s="64">
        <v>-6</v>
      </c>
      <c r="M1702" s="64">
        <v>1</v>
      </c>
      <c r="N1702" s="62">
        <f t="shared" si="26"/>
        <v>0</v>
      </c>
    </row>
    <row r="1703" spans="1:14" ht="12.75">
      <c r="A1703" s="63">
        <v>1700</v>
      </c>
      <c r="B1703" s="64" t="s">
        <v>2198</v>
      </c>
      <c r="C1703" s="64" t="s">
        <v>458</v>
      </c>
      <c r="D1703" s="64">
        <v>43</v>
      </c>
      <c r="E1703" s="64">
        <v>7</v>
      </c>
      <c r="F1703" s="64">
        <v>0</v>
      </c>
      <c r="G1703" s="64" t="s">
        <v>389</v>
      </c>
      <c r="H1703" s="64">
        <v>77</v>
      </c>
      <c r="I1703" s="64">
        <v>40</v>
      </c>
      <c r="J1703" s="64">
        <v>0</v>
      </c>
      <c r="K1703" s="64" t="s">
        <v>395</v>
      </c>
      <c r="L1703" s="64">
        <v>-5</v>
      </c>
      <c r="M1703" s="64">
        <v>1</v>
      </c>
      <c r="N1703" s="62">
        <f t="shared" si="26"/>
        <v>0</v>
      </c>
    </row>
    <row r="1704" spans="1:14" ht="12.75">
      <c r="A1704" s="63">
        <v>1701</v>
      </c>
      <c r="B1704" s="65" t="s">
        <v>2199</v>
      </c>
      <c r="C1704" s="65" t="s">
        <v>849</v>
      </c>
      <c r="D1704" s="64">
        <v>24</v>
      </c>
      <c r="E1704" s="64">
        <v>54</v>
      </c>
      <c r="F1704" s="64">
        <v>0</v>
      </c>
      <c r="G1704" s="64" t="s">
        <v>389</v>
      </c>
      <c r="H1704" s="64">
        <v>76</v>
      </c>
      <c r="I1704" s="64">
        <v>11</v>
      </c>
      <c r="J1704" s="64">
        <v>0</v>
      </c>
      <c r="K1704" s="64" t="s">
        <v>395</v>
      </c>
      <c r="L1704" s="64">
        <v>-5</v>
      </c>
      <c r="M1704" s="64">
        <v>1</v>
      </c>
      <c r="N1704" s="62">
        <f t="shared" si="26"/>
        <v>0</v>
      </c>
    </row>
    <row r="1705" spans="1:14" ht="12.75">
      <c r="A1705" s="63">
        <v>1702</v>
      </c>
      <c r="B1705" s="64" t="s">
        <v>2200</v>
      </c>
      <c r="C1705" s="64" t="s">
        <v>787</v>
      </c>
      <c r="D1705" s="64">
        <v>41</v>
      </c>
      <c r="E1705" s="64">
        <v>36</v>
      </c>
      <c r="F1705" s="64">
        <v>0</v>
      </c>
      <c r="G1705" s="64" t="s">
        <v>389</v>
      </c>
      <c r="H1705" s="64">
        <v>109</v>
      </c>
      <c r="I1705" s="64">
        <v>4</v>
      </c>
      <c r="J1705" s="64">
        <v>0</v>
      </c>
      <c r="K1705" s="64" t="s">
        <v>395</v>
      </c>
      <c r="L1705" s="64">
        <v>-7</v>
      </c>
      <c r="M1705" s="64">
        <v>1</v>
      </c>
      <c r="N1705" s="62">
        <f t="shared" si="26"/>
        <v>0</v>
      </c>
    </row>
    <row r="1706" spans="1:14" ht="12.75">
      <c r="A1706" s="63">
        <v>1703</v>
      </c>
      <c r="B1706" s="64" t="s">
        <v>2201</v>
      </c>
      <c r="C1706" s="64" t="s">
        <v>658</v>
      </c>
      <c r="D1706" s="64">
        <v>42</v>
      </c>
      <c r="E1706" s="64">
        <v>12</v>
      </c>
      <c r="F1706" s="64">
        <v>0</v>
      </c>
      <c r="G1706" s="64" t="s">
        <v>389</v>
      </c>
      <c r="H1706" s="64">
        <v>89</v>
      </c>
      <c r="I1706" s="64">
        <v>6</v>
      </c>
      <c r="J1706" s="64">
        <v>0</v>
      </c>
      <c r="K1706" s="64" t="s">
        <v>395</v>
      </c>
      <c r="L1706" s="64">
        <v>-6</v>
      </c>
      <c r="M1706" s="64">
        <v>1</v>
      </c>
      <c r="N1706" s="62">
        <f t="shared" si="26"/>
        <v>0</v>
      </c>
    </row>
    <row r="1707" spans="1:14" ht="12.75">
      <c r="A1707" s="63">
        <v>1704</v>
      </c>
      <c r="B1707" s="64" t="s">
        <v>2202</v>
      </c>
      <c r="C1707" s="64" t="s">
        <v>560</v>
      </c>
      <c r="D1707" s="64">
        <v>44</v>
      </c>
      <c r="E1707" s="64">
        <v>4</v>
      </c>
      <c r="F1707" s="64">
        <v>0</v>
      </c>
      <c r="G1707" s="64" t="s">
        <v>389</v>
      </c>
      <c r="H1707" s="64">
        <v>69</v>
      </c>
      <c r="I1707" s="64">
        <v>6</v>
      </c>
      <c r="J1707" s="64">
        <v>0</v>
      </c>
      <c r="K1707" s="64" t="s">
        <v>395</v>
      </c>
      <c r="L1707" s="64">
        <v>-5</v>
      </c>
      <c r="M1707" s="64">
        <v>1</v>
      </c>
      <c r="N1707" s="62">
        <f t="shared" si="26"/>
        <v>0</v>
      </c>
    </row>
    <row r="1708" spans="1:14" ht="12.75">
      <c r="A1708" s="63">
        <v>1705</v>
      </c>
      <c r="B1708" s="65" t="s">
        <v>2203</v>
      </c>
      <c r="C1708" s="65" t="s">
        <v>403</v>
      </c>
      <c r="D1708" s="64">
        <v>28</v>
      </c>
      <c r="E1708" s="64">
        <v>5</v>
      </c>
      <c r="F1708" s="64">
        <v>0</v>
      </c>
      <c r="G1708" s="64" t="s">
        <v>389</v>
      </c>
      <c r="H1708" s="64">
        <v>97</v>
      </c>
      <c r="I1708" s="64">
        <v>3</v>
      </c>
      <c r="J1708" s="64">
        <v>0</v>
      </c>
      <c r="K1708" s="64" t="s">
        <v>395</v>
      </c>
      <c r="L1708" s="64">
        <v>-6</v>
      </c>
      <c r="M1708" s="64">
        <v>1</v>
      </c>
      <c r="N1708" s="62">
        <f t="shared" si="26"/>
        <v>0</v>
      </c>
    </row>
    <row r="1709" spans="1:14" ht="12.75">
      <c r="A1709" s="63">
        <v>1706</v>
      </c>
      <c r="B1709" s="64" t="s">
        <v>2204</v>
      </c>
      <c r="C1709" s="64" t="s">
        <v>539</v>
      </c>
      <c r="D1709" s="64">
        <v>35</v>
      </c>
      <c r="E1709" s="64">
        <v>51</v>
      </c>
      <c r="F1709" s="64">
        <v>0</v>
      </c>
      <c r="G1709" s="64" t="s">
        <v>389</v>
      </c>
      <c r="H1709" s="64">
        <v>77</v>
      </c>
      <c r="I1709" s="64">
        <v>53</v>
      </c>
      <c r="J1709" s="64">
        <v>0</v>
      </c>
      <c r="K1709" s="64" t="s">
        <v>395</v>
      </c>
      <c r="L1709" s="64">
        <v>-5</v>
      </c>
      <c r="M1709" s="64">
        <v>1</v>
      </c>
      <c r="N1709" s="62">
        <f t="shared" si="26"/>
        <v>0</v>
      </c>
    </row>
    <row r="1710" spans="1:14" ht="12.75">
      <c r="A1710" s="63">
        <v>1707</v>
      </c>
      <c r="B1710" s="64" t="s">
        <v>2205</v>
      </c>
      <c r="C1710" s="64" t="s">
        <v>468</v>
      </c>
      <c r="D1710" s="64">
        <v>41</v>
      </c>
      <c r="E1710" s="64">
        <v>48</v>
      </c>
      <c r="F1710" s="64">
        <v>0</v>
      </c>
      <c r="G1710" s="64" t="s">
        <v>389</v>
      </c>
      <c r="H1710" s="64">
        <v>12</v>
      </c>
      <c r="I1710" s="64">
        <v>14</v>
      </c>
      <c r="J1710" s="64">
        <v>0</v>
      </c>
      <c r="K1710" s="64" t="s">
        <v>347</v>
      </c>
      <c r="L1710" s="64">
        <v>1</v>
      </c>
      <c r="M1710" s="64">
        <v>1</v>
      </c>
      <c r="N1710" s="62">
        <f t="shared" si="26"/>
        <v>0</v>
      </c>
    </row>
    <row r="1711" spans="1:14" ht="12.75">
      <c r="A1711" s="63">
        <v>1708</v>
      </c>
      <c r="B1711" s="64" t="s">
        <v>2205</v>
      </c>
      <c r="C1711" s="64" t="s">
        <v>457</v>
      </c>
      <c r="D1711" s="64">
        <v>34</v>
      </c>
      <c r="E1711" s="64">
        <v>21</v>
      </c>
      <c r="F1711" s="64">
        <v>0</v>
      </c>
      <c r="G1711" s="64" t="s">
        <v>389</v>
      </c>
      <c r="H1711" s="64">
        <v>85</v>
      </c>
      <c r="I1711" s="64">
        <v>9</v>
      </c>
      <c r="J1711" s="64">
        <v>0</v>
      </c>
      <c r="K1711" s="64" t="s">
        <v>395</v>
      </c>
      <c r="L1711" s="64">
        <v>-5</v>
      </c>
      <c r="M1711" s="64">
        <v>1</v>
      </c>
      <c r="N1711" s="62">
        <f t="shared" si="26"/>
        <v>0</v>
      </c>
    </row>
    <row r="1712" spans="1:14" ht="12.75">
      <c r="A1712" s="63">
        <v>1709</v>
      </c>
      <c r="B1712" s="65" t="s">
        <v>2206</v>
      </c>
      <c r="C1712" s="65" t="s">
        <v>388</v>
      </c>
      <c r="D1712" s="64">
        <v>55</v>
      </c>
      <c r="E1712" s="64">
        <v>4</v>
      </c>
      <c r="F1712" s="64">
        <v>0</v>
      </c>
      <c r="G1712" s="64" t="s">
        <v>389</v>
      </c>
      <c r="H1712" s="64">
        <v>14</v>
      </c>
      <c r="I1712" s="64">
        <v>45</v>
      </c>
      <c r="J1712" s="64">
        <v>0</v>
      </c>
      <c r="K1712" s="64" t="s">
        <v>347</v>
      </c>
      <c r="L1712" s="64">
        <v>1</v>
      </c>
      <c r="M1712" s="64">
        <v>1</v>
      </c>
      <c r="N1712" s="62">
        <f t="shared" si="26"/>
        <v>0</v>
      </c>
    </row>
    <row r="1713" spans="1:14" ht="12.75">
      <c r="A1713" s="63">
        <v>1710</v>
      </c>
      <c r="B1713" s="64" t="s">
        <v>2207</v>
      </c>
      <c r="C1713" s="64" t="s">
        <v>431</v>
      </c>
      <c r="D1713" s="64">
        <v>18</v>
      </c>
      <c r="E1713" s="64">
        <v>15</v>
      </c>
      <c r="F1713" s="64">
        <v>0</v>
      </c>
      <c r="G1713" s="64" t="s">
        <v>389</v>
      </c>
      <c r="H1713" s="64">
        <v>65</v>
      </c>
      <c r="I1713" s="64">
        <v>38</v>
      </c>
      <c r="J1713" s="64">
        <v>0</v>
      </c>
      <c r="K1713" s="64" t="s">
        <v>395</v>
      </c>
      <c r="L1713" s="64">
        <v>-4</v>
      </c>
      <c r="M1713" s="64">
        <v>1</v>
      </c>
      <c r="N1713" s="62">
        <f t="shared" si="26"/>
        <v>0</v>
      </c>
    </row>
    <row r="1714" spans="1:14" ht="12.75">
      <c r="A1714" s="63">
        <v>1711</v>
      </c>
      <c r="B1714" s="64" t="s">
        <v>2208</v>
      </c>
      <c r="C1714" s="64" t="s">
        <v>568</v>
      </c>
      <c r="D1714" s="64">
        <v>32</v>
      </c>
      <c r="E1714" s="64">
        <v>54</v>
      </c>
      <c r="F1714" s="64">
        <v>0</v>
      </c>
      <c r="G1714" s="64" t="s">
        <v>423</v>
      </c>
      <c r="H1714" s="64">
        <v>60</v>
      </c>
      <c r="I1714" s="64">
        <v>47</v>
      </c>
      <c r="J1714" s="64">
        <v>0</v>
      </c>
      <c r="K1714" s="64" t="s">
        <v>395</v>
      </c>
      <c r="L1714" s="64">
        <v>-3</v>
      </c>
      <c r="M1714" s="64">
        <v>1</v>
      </c>
      <c r="N1714" s="62">
        <f t="shared" si="26"/>
        <v>0</v>
      </c>
    </row>
    <row r="1715" spans="1:14" ht="12.75">
      <c r="A1715" s="63">
        <v>1712</v>
      </c>
      <c r="B1715" s="64" t="s">
        <v>2209</v>
      </c>
      <c r="C1715" s="64" t="s">
        <v>544</v>
      </c>
      <c r="D1715" s="64">
        <v>43</v>
      </c>
      <c r="E1715" s="64">
        <v>14</v>
      </c>
      <c r="F1715" s="64">
        <v>0</v>
      </c>
      <c r="G1715" s="64" t="s">
        <v>389</v>
      </c>
      <c r="H1715" s="64">
        <v>123</v>
      </c>
      <c r="I1715" s="64">
        <v>22</v>
      </c>
      <c r="J1715" s="64">
        <v>0</v>
      </c>
      <c r="K1715" s="64" t="s">
        <v>395</v>
      </c>
      <c r="L1715" s="64">
        <v>-8</v>
      </c>
      <c r="M1715" s="64">
        <v>1</v>
      </c>
      <c r="N1715" s="62">
        <f t="shared" si="26"/>
        <v>0</v>
      </c>
    </row>
    <row r="1716" spans="1:14" ht="12.75">
      <c r="A1716" s="63">
        <v>1713</v>
      </c>
      <c r="B1716" s="64" t="s">
        <v>2210</v>
      </c>
      <c r="C1716" s="64" t="s">
        <v>674</v>
      </c>
      <c r="D1716" s="64">
        <v>54</v>
      </c>
      <c r="E1716" s="64">
        <v>6</v>
      </c>
      <c r="F1716" s="64">
        <v>0</v>
      </c>
      <c r="G1716" s="64" t="s">
        <v>389</v>
      </c>
      <c r="H1716" s="64">
        <v>12</v>
      </c>
      <c r="I1716" s="64">
        <v>9</v>
      </c>
      <c r="J1716" s="64">
        <v>0</v>
      </c>
      <c r="K1716" s="64" t="s">
        <v>347</v>
      </c>
      <c r="L1716" s="64">
        <v>1</v>
      </c>
      <c r="M1716" s="64">
        <v>1</v>
      </c>
      <c r="N1716" s="62">
        <f t="shared" si="26"/>
        <v>0</v>
      </c>
    </row>
    <row r="1717" spans="1:14" ht="12.75">
      <c r="A1717" s="63">
        <v>1714</v>
      </c>
      <c r="B1717" s="64" t="s">
        <v>2211</v>
      </c>
      <c r="C1717" s="64" t="s">
        <v>453</v>
      </c>
      <c r="D1717" s="64">
        <v>33</v>
      </c>
      <c r="E1717" s="64">
        <v>18</v>
      </c>
      <c r="F1717" s="64">
        <v>0</v>
      </c>
      <c r="G1717" s="64" t="s">
        <v>389</v>
      </c>
      <c r="H1717" s="64">
        <v>104</v>
      </c>
      <c r="I1717" s="64">
        <v>32</v>
      </c>
      <c r="J1717" s="64">
        <v>0</v>
      </c>
      <c r="K1717" s="64" t="s">
        <v>395</v>
      </c>
      <c r="L1717" s="64">
        <v>-7</v>
      </c>
      <c r="M1717" s="64">
        <v>1</v>
      </c>
      <c r="N1717" s="62">
        <f t="shared" si="26"/>
        <v>0</v>
      </c>
    </row>
    <row r="1718" spans="1:14" ht="12.75">
      <c r="A1718" s="63">
        <v>1715</v>
      </c>
      <c r="B1718" s="65" t="s">
        <v>2212</v>
      </c>
      <c r="C1718" s="65" t="s">
        <v>500</v>
      </c>
      <c r="D1718" s="64">
        <v>51</v>
      </c>
      <c r="E1718" s="64">
        <v>58</v>
      </c>
      <c r="F1718" s="64">
        <v>0</v>
      </c>
      <c r="G1718" s="64" t="s">
        <v>389</v>
      </c>
      <c r="H1718" s="64">
        <v>4</v>
      </c>
      <c r="I1718" s="64">
        <v>27</v>
      </c>
      <c r="J1718" s="64">
        <v>0</v>
      </c>
      <c r="K1718" s="64" t="s">
        <v>347</v>
      </c>
      <c r="L1718" s="64">
        <v>1</v>
      </c>
      <c r="M1718" s="64">
        <v>1</v>
      </c>
      <c r="N1718" s="62">
        <f t="shared" si="26"/>
        <v>0</v>
      </c>
    </row>
    <row r="1719" spans="1:14" ht="12.75">
      <c r="A1719" s="63">
        <v>1716</v>
      </c>
      <c r="B1719" s="65" t="s">
        <v>2213</v>
      </c>
      <c r="C1719" s="65" t="s">
        <v>394</v>
      </c>
      <c r="D1719" s="64">
        <v>48</v>
      </c>
      <c r="E1719" s="64">
        <v>12</v>
      </c>
      <c r="F1719" s="64">
        <v>0</v>
      </c>
      <c r="G1719" s="64" t="s">
        <v>389</v>
      </c>
      <c r="H1719" s="64">
        <v>78</v>
      </c>
      <c r="I1719" s="64">
        <v>50</v>
      </c>
      <c r="J1719" s="64">
        <v>0</v>
      </c>
      <c r="K1719" s="64" t="s">
        <v>395</v>
      </c>
      <c r="L1719" s="64">
        <v>-5</v>
      </c>
      <c r="M1719" s="64">
        <v>1</v>
      </c>
      <c r="N1719" s="62">
        <f t="shared" si="26"/>
        <v>0</v>
      </c>
    </row>
    <row r="1720" spans="1:14" ht="12.75">
      <c r="A1720" s="63">
        <v>1717</v>
      </c>
      <c r="B1720" s="65" t="s">
        <v>2214</v>
      </c>
      <c r="C1720" s="65" t="s">
        <v>1299</v>
      </c>
      <c r="D1720" s="64">
        <v>66</v>
      </c>
      <c r="E1720" s="64">
        <v>34</v>
      </c>
      <c r="F1720" s="64">
        <v>0</v>
      </c>
      <c r="G1720" s="64" t="s">
        <v>389</v>
      </c>
      <c r="H1720" s="64">
        <v>25</v>
      </c>
      <c r="I1720" s="64">
        <v>50</v>
      </c>
      <c r="J1720" s="64">
        <v>0</v>
      </c>
      <c r="K1720" s="64" t="s">
        <v>347</v>
      </c>
      <c r="L1720" s="64">
        <v>2</v>
      </c>
      <c r="M1720" s="64">
        <v>1</v>
      </c>
      <c r="N1720" s="62">
        <f t="shared" si="26"/>
        <v>0</v>
      </c>
    </row>
    <row r="1721" spans="1:14" ht="12.75">
      <c r="A1721" s="63">
        <v>1718</v>
      </c>
      <c r="B1721" s="65" t="s">
        <v>2215</v>
      </c>
      <c r="C1721" s="65" t="s">
        <v>453</v>
      </c>
      <c r="D1721" s="64">
        <v>33</v>
      </c>
      <c r="E1721" s="64">
        <v>22</v>
      </c>
      <c r="F1721" s="64">
        <v>0</v>
      </c>
      <c r="G1721" s="64" t="s">
        <v>389</v>
      </c>
      <c r="H1721" s="64">
        <v>105</v>
      </c>
      <c r="I1721" s="64">
        <v>40</v>
      </c>
      <c r="J1721" s="64">
        <v>0</v>
      </c>
      <c r="K1721" s="64" t="s">
        <v>395</v>
      </c>
      <c r="L1721" s="64">
        <v>-7</v>
      </c>
      <c r="M1721" s="64">
        <v>1</v>
      </c>
      <c r="N1721" s="62">
        <f t="shared" si="26"/>
        <v>0</v>
      </c>
    </row>
    <row r="1722" spans="1:14" ht="12.75">
      <c r="A1722" s="63">
        <v>1719</v>
      </c>
      <c r="B1722" s="64" t="s">
        <v>2216</v>
      </c>
      <c r="C1722" s="64" t="s">
        <v>439</v>
      </c>
      <c r="D1722" s="64">
        <v>29</v>
      </c>
      <c r="E1722" s="64">
        <v>34</v>
      </c>
      <c r="F1722" s="64">
        <v>30</v>
      </c>
      <c r="G1722" s="64" t="s">
        <v>389</v>
      </c>
      <c r="H1722" s="64">
        <v>35</v>
      </c>
      <c r="I1722" s="64">
        <v>25</v>
      </c>
      <c r="J1722" s="64">
        <v>30</v>
      </c>
      <c r="K1722" s="64" t="s">
        <v>347</v>
      </c>
      <c r="L1722" s="64">
        <v>2</v>
      </c>
      <c r="M1722" s="64">
        <v>950</v>
      </c>
      <c r="N1722" s="62">
        <f t="shared" si="26"/>
        <v>0</v>
      </c>
    </row>
    <row r="1723" spans="1:14" ht="12.75">
      <c r="A1723" s="63">
        <v>1720</v>
      </c>
      <c r="B1723" s="65" t="s">
        <v>2217</v>
      </c>
      <c r="C1723" s="65" t="s">
        <v>449</v>
      </c>
      <c r="D1723" s="64">
        <v>8</v>
      </c>
      <c r="E1723" s="64">
        <v>40</v>
      </c>
      <c r="F1723" s="64">
        <v>0</v>
      </c>
      <c r="G1723" s="64" t="s">
        <v>423</v>
      </c>
      <c r="H1723" s="64">
        <v>120</v>
      </c>
      <c r="I1723" s="64">
        <v>30</v>
      </c>
      <c r="J1723" s="64">
        <v>0</v>
      </c>
      <c r="K1723" s="64" t="s">
        <v>347</v>
      </c>
      <c r="L1723" s="64">
        <v>8</v>
      </c>
      <c r="M1723" s="64">
        <v>10</v>
      </c>
      <c r="N1723" s="62" t="str">
        <f t="shared" si="26"/>
        <v>RUTENG</v>
      </c>
    </row>
    <row r="1724" spans="1:14" ht="12.75">
      <c r="A1724" s="63">
        <v>1721</v>
      </c>
      <c r="B1724" s="64" t="s">
        <v>2218</v>
      </c>
      <c r="C1724" s="64" t="s">
        <v>802</v>
      </c>
      <c r="D1724" s="64">
        <v>43</v>
      </c>
      <c r="E1724" s="64">
        <v>32</v>
      </c>
      <c r="F1724" s="64">
        <v>0</v>
      </c>
      <c r="G1724" s="64" t="s">
        <v>389</v>
      </c>
      <c r="H1724" s="64">
        <v>72</v>
      </c>
      <c r="I1724" s="64">
        <v>57</v>
      </c>
      <c r="J1724" s="64">
        <v>0</v>
      </c>
      <c r="K1724" s="64" t="s">
        <v>395</v>
      </c>
      <c r="L1724" s="64">
        <v>-5</v>
      </c>
      <c r="M1724" s="64">
        <v>1</v>
      </c>
      <c r="N1724" s="62">
        <f t="shared" si="26"/>
        <v>0</v>
      </c>
    </row>
    <row r="1725" spans="1:14" ht="12.75">
      <c r="A1725" s="63">
        <v>1722</v>
      </c>
      <c r="B1725" s="64" t="s">
        <v>2219</v>
      </c>
      <c r="C1725" s="64" t="s">
        <v>439</v>
      </c>
      <c r="D1725" s="64">
        <v>32</v>
      </c>
      <c r="E1725" s="64">
        <v>30</v>
      </c>
      <c r="F1725" s="64">
        <v>30</v>
      </c>
      <c r="G1725" s="64" t="s">
        <v>389</v>
      </c>
      <c r="H1725" s="64">
        <v>38</v>
      </c>
      <c r="I1725" s="64">
        <v>12</v>
      </c>
      <c r="J1725" s="64">
        <v>0</v>
      </c>
      <c r="K1725" s="64" t="s">
        <v>347</v>
      </c>
      <c r="L1725" s="64">
        <v>2</v>
      </c>
      <c r="M1725" s="64">
        <v>680</v>
      </c>
      <c r="N1725" s="62">
        <f t="shared" si="26"/>
        <v>0</v>
      </c>
    </row>
    <row r="1726" spans="1:14" ht="12.75">
      <c r="A1726" s="63">
        <v>1723</v>
      </c>
      <c r="B1726" s="65" t="s">
        <v>2220</v>
      </c>
      <c r="C1726" s="65" t="s">
        <v>1179</v>
      </c>
      <c r="D1726" s="64">
        <v>50</v>
      </c>
      <c r="E1726" s="64">
        <v>7</v>
      </c>
      <c r="F1726" s="64">
        <v>0</v>
      </c>
      <c r="G1726" s="64" t="s">
        <v>389</v>
      </c>
      <c r="H1726" s="64">
        <v>22</v>
      </c>
      <c r="I1726" s="64">
        <v>1</v>
      </c>
      <c r="J1726" s="64">
        <v>0</v>
      </c>
      <c r="K1726" s="64" t="s">
        <v>347</v>
      </c>
      <c r="L1726" s="64">
        <v>1</v>
      </c>
      <c r="M1726" s="64">
        <v>1</v>
      </c>
      <c r="N1726" s="62">
        <f t="shared" si="26"/>
        <v>0</v>
      </c>
    </row>
    <row r="1727" spans="1:14" ht="12.75">
      <c r="A1727" s="63">
        <v>1724</v>
      </c>
      <c r="B1727" s="65" t="s">
        <v>2221</v>
      </c>
      <c r="C1727" s="65" t="s">
        <v>674</v>
      </c>
      <c r="D1727" s="64">
        <v>49</v>
      </c>
      <c r="E1727" s="64">
        <v>13</v>
      </c>
      <c r="F1727" s="64">
        <v>0</v>
      </c>
      <c r="G1727" s="64" t="s">
        <v>389</v>
      </c>
      <c r="H1727" s="64">
        <v>7</v>
      </c>
      <c r="I1727" s="64">
        <v>7</v>
      </c>
      <c r="J1727" s="64">
        <v>0</v>
      </c>
      <c r="K1727" s="64" t="s">
        <v>347</v>
      </c>
      <c r="L1727" s="64">
        <v>1</v>
      </c>
      <c r="M1727" s="64">
        <v>1</v>
      </c>
      <c r="N1727" s="62">
        <f t="shared" si="26"/>
        <v>0</v>
      </c>
    </row>
    <row r="1728" spans="1:14" ht="12.75">
      <c r="A1728" s="63">
        <v>1725</v>
      </c>
      <c r="B1728" s="64" t="s">
        <v>2222</v>
      </c>
      <c r="C1728" s="64" t="s">
        <v>449</v>
      </c>
      <c r="D1728" s="64">
        <v>5</v>
      </c>
      <c r="E1728" s="64">
        <v>54</v>
      </c>
      <c r="F1728" s="64">
        <v>0</v>
      </c>
      <c r="G1728" s="64" t="s">
        <v>389</v>
      </c>
      <c r="H1728" s="64">
        <v>95</v>
      </c>
      <c r="I1728" s="64">
        <v>21</v>
      </c>
      <c r="J1728" s="64">
        <v>0</v>
      </c>
      <c r="K1728" s="64" t="s">
        <v>347</v>
      </c>
      <c r="L1728" s="64">
        <v>7</v>
      </c>
      <c r="M1728" s="64">
        <v>10</v>
      </c>
      <c r="N1728" s="62" t="str">
        <f t="shared" si="26"/>
        <v>SABANG</v>
      </c>
    </row>
    <row r="1729" spans="1:14" ht="12.75">
      <c r="A1729" s="63">
        <v>1726</v>
      </c>
      <c r="B1729" s="64" t="s">
        <v>2223</v>
      </c>
      <c r="C1729" s="64" t="s">
        <v>451</v>
      </c>
      <c r="D1729" s="64">
        <v>38</v>
      </c>
      <c r="E1729" s="64">
        <v>31</v>
      </c>
      <c r="F1729" s="64">
        <v>0</v>
      </c>
      <c r="G1729" s="64" t="s">
        <v>389</v>
      </c>
      <c r="H1729" s="64">
        <v>121</v>
      </c>
      <c r="I1729" s="64">
        <v>30</v>
      </c>
      <c r="J1729" s="64">
        <v>0</v>
      </c>
      <c r="K1729" s="64" t="s">
        <v>395</v>
      </c>
      <c r="L1729" s="64">
        <v>-8</v>
      </c>
      <c r="M1729" s="64">
        <v>1</v>
      </c>
      <c r="N1729" s="62">
        <f t="shared" si="26"/>
        <v>0</v>
      </c>
    </row>
    <row r="1730" spans="1:14" ht="12.75">
      <c r="A1730" s="63">
        <v>1727</v>
      </c>
      <c r="B1730" s="64" t="s">
        <v>2224</v>
      </c>
      <c r="C1730" s="64" t="s">
        <v>439</v>
      </c>
      <c r="D1730" s="64">
        <v>32</v>
      </c>
      <c r="E1730" s="64">
        <v>12</v>
      </c>
      <c r="F1730" s="64">
        <v>0</v>
      </c>
      <c r="G1730" s="64" t="s">
        <v>389</v>
      </c>
      <c r="H1730" s="64">
        <v>37</v>
      </c>
      <c r="I1730" s="64">
        <v>7</v>
      </c>
      <c r="J1730" s="64">
        <v>30</v>
      </c>
      <c r="K1730" s="64" t="s">
        <v>347</v>
      </c>
      <c r="L1730" s="64">
        <v>2</v>
      </c>
      <c r="M1730" s="64">
        <v>700</v>
      </c>
      <c r="N1730" s="62">
        <f t="shared" si="26"/>
        <v>0</v>
      </c>
    </row>
    <row r="1731" spans="1:14" ht="12.75">
      <c r="A1731" s="63">
        <v>1728</v>
      </c>
      <c r="B1731" s="64" t="s">
        <v>2225</v>
      </c>
      <c r="C1731" s="64" t="s">
        <v>439</v>
      </c>
      <c r="D1731" s="64">
        <v>31</v>
      </c>
      <c r="E1731" s="64">
        <v>3</v>
      </c>
      <c r="F1731" s="64">
        <v>0</v>
      </c>
      <c r="G1731" s="64" t="s">
        <v>389</v>
      </c>
      <c r="H1731" s="64">
        <v>35</v>
      </c>
      <c r="I1731" s="64">
        <v>29</v>
      </c>
      <c r="J1731" s="64">
        <v>0</v>
      </c>
      <c r="K1731" s="64" t="s">
        <v>347</v>
      </c>
      <c r="L1731" s="64">
        <v>2</v>
      </c>
      <c r="M1731" s="64">
        <v>1</v>
      </c>
      <c r="N1731" s="62">
        <f aca="true" t="shared" si="27" ref="N1731:N1794">+IF(C1731=$N$1,B1731,)</f>
        <v>0</v>
      </c>
    </row>
    <row r="1732" spans="1:14" ht="12.75">
      <c r="A1732" s="63">
        <v>1729</v>
      </c>
      <c r="B1732" s="65" t="s">
        <v>2225</v>
      </c>
      <c r="C1732" s="65" t="s">
        <v>427</v>
      </c>
      <c r="D1732" s="64">
        <v>32</v>
      </c>
      <c r="E1732" s="64">
        <v>18</v>
      </c>
      <c r="F1732" s="64">
        <v>0</v>
      </c>
      <c r="G1732" s="64" t="s">
        <v>389</v>
      </c>
      <c r="H1732" s="64">
        <v>9</v>
      </c>
      <c r="I1732" s="64">
        <v>20</v>
      </c>
      <c r="J1732" s="64">
        <v>0</v>
      </c>
      <c r="K1732" s="64" t="s">
        <v>395</v>
      </c>
      <c r="L1732" s="64">
        <v>0</v>
      </c>
      <c r="M1732" s="64">
        <v>1</v>
      </c>
      <c r="N1732" s="62">
        <f t="shared" si="27"/>
        <v>0</v>
      </c>
    </row>
    <row r="1733" spans="1:14" ht="12.75">
      <c r="A1733" s="63">
        <v>1730</v>
      </c>
      <c r="B1733" s="65" t="s">
        <v>2226</v>
      </c>
      <c r="C1733" s="65" t="s">
        <v>480</v>
      </c>
      <c r="D1733" s="64">
        <v>43</v>
      </c>
      <c r="E1733" s="64">
        <v>32</v>
      </c>
      <c r="F1733" s="64">
        <v>0</v>
      </c>
      <c r="G1733" s="64" t="s">
        <v>389</v>
      </c>
      <c r="H1733" s="64">
        <v>84</v>
      </c>
      <c r="I1733" s="64">
        <v>5</v>
      </c>
      <c r="J1733" s="64">
        <v>0</v>
      </c>
      <c r="K1733" s="64" t="s">
        <v>395</v>
      </c>
      <c r="L1733" s="64">
        <v>-5</v>
      </c>
      <c r="M1733" s="64">
        <v>1</v>
      </c>
      <c r="N1733" s="62">
        <f t="shared" si="27"/>
        <v>0</v>
      </c>
    </row>
    <row r="1734" spans="1:14" ht="12.75">
      <c r="A1734" s="63">
        <v>1731</v>
      </c>
      <c r="B1734" s="64" t="s">
        <v>2227</v>
      </c>
      <c r="C1734" s="64" t="s">
        <v>394</v>
      </c>
      <c r="D1734" s="64">
        <v>48</v>
      </c>
      <c r="E1734" s="64">
        <v>19</v>
      </c>
      <c r="F1734" s="64">
        <v>0</v>
      </c>
      <c r="G1734" s="64" t="s">
        <v>389</v>
      </c>
      <c r="H1734" s="64">
        <v>70</v>
      </c>
      <c r="I1734" s="64">
        <v>59</v>
      </c>
      <c r="J1734" s="64">
        <v>0</v>
      </c>
      <c r="K1734" s="64" t="s">
        <v>395</v>
      </c>
      <c r="L1734" s="64">
        <v>-5</v>
      </c>
      <c r="M1734" s="64">
        <v>1</v>
      </c>
      <c r="N1734" s="62">
        <f t="shared" si="27"/>
        <v>0</v>
      </c>
    </row>
    <row r="1735" spans="1:14" ht="12.75">
      <c r="A1735" s="63">
        <v>1732</v>
      </c>
      <c r="B1735" s="64" t="s">
        <v>2228</v>
      </c>
      <c r="C1735" s="64" t="s">
        <v>429</v>
      </c>
      <c r="D1735" s="64">
        <v>45</v>
      </c>
      <c r="E1735" s="64">
        <v>33</v>
      </c>
      <c r="F1735" s="64">
        <v>0</v>
      </c>
      <c r="G1735" s="64" t="s">
        <v>389</v>
      </c>
      <c r="H1735" s="64">
        <v>4</v>
      </c>
      <c r="I1735" s="64">
        <v>18</v>
      </c>
      <c r="J1735" s="64">
        <v>0</v>
      </c>
      <c r="K1735" s="64" t="s">
        <v>347</v>
      </c>
      <c r="L1735" s="64">
        <v>1</v>
      </c>
      <c r="M1735" s="64">
        <v>1</v>
      </c>
      <c r="N1735" s="62">
        <f t="shared" si="27"/>
        <v>0</v>
      </c>
    </row>
    <row r="1736" spans="1:14" ht="12.75">
      <c r="A1736" s="63">
        <v>1733</v>
      </c>
      <c r="B1736" s="65" t="s">
        <v>2229</v>
      </c>
      <c r="C1736" s="65" t="s">
        <v>394</v>
      </c>
      <c r="D1736" s="64">
        <v>45</v>
      </c>
      <c r="E1736" s="64">
        <v>19</v>
      </c>
      <c r="F1736" s="64">
        <v>0</v>
      </c>
      <c r="G1736" s="64" t="s">
        <v>389</v>
      </c>
      <c r="H1736" s="64">
        <v>65</v>
      </c>
      <c r="I1736" s="64">
        <v>53</v>
      </c>
      <c r="J1736" s="64">
        <v>0</v>
      </c>
      <c r="K1736" s="64" t="s">
        <v>395</v>
      </c>
      <c r="L1736" s="64">
        <v>-4</v>
      </c>
      <c r="M1736" s="64">
        <v>1</v>
      </c>
      <c r="N1736" s="62">
        <f t="shared" si="27"/>
        <v>0</v>
      </c>
    </row>
    <row r="1737" spans="1:14" ht="12.75">
      <c r="A1737" s="63">
        <v>1734</v>
      </c>
      <c r="B1737" s="65" t="s">
        <v>2230</v>
      </c>
      <c r="C1737" s="65" t="s">
        <v>399</v>
      </c>
      <c r="D1737" s="64">
        <v>29</v>
      </c>
      <c r="E1737" s="64">
        <v>58</v>
      </c>
      <c r="F1737" s="64">
        <v>0</v>
      </c>
      <c r="G1737" s="64" t="s">
        <v>389</v>
      </c>
      <c r="H1737" s="64">
        <v>40</v>
      </c>
      <c r="I1737" s="64">
        <v>12</v>
      </c>
      <c r="J1737" s="64">
        <v>0</v>
      </c>
      <c r="K1737" s="64" t="s">
        <v>347</v>
      </c>
      <c r="L1737" s="64">
        <v>3</v>
      </c>
      <c r="M1737" s="64">
        <v>1</v>
      </c>
      <c r="N1737" s="62">
        <f t="shared" si="27"/>
        <v>0</v>
      </c>
    </row>
    <row r="1738" spans="1:14" ht="12.75">
      <c r="A1738" s="63">
        <v>1735</v>
      </c>
      <c r="B1738" s="64" t="s">
        <v>2231</v>
      </c>
      <c r="C1738" s="64" t="s">
        <v>2232</v>
      </c>
      <c r="D1738" s="64">
        <v>16</v>
      </c>
      <c r="E1738" s="64">
        <v>45</v>
      </c>
      <c r="F1738" s="64">
        <v>0</v>
      </c>
      <c r="G1738" s="64" t="s">
        <v>389</v>
      </c>
      <c r="H1738" s="64">
        <v>22</v>
      </c>
      <c r="I1738" s="64">
        <v>57</v>
      </c>
      <c r="J1738" s="64">
        <v>0</v>
      </c>
      <c r="K1738" s="64" t="s">
        <v>395</v>
      </c>
      <c r="L1738" s="64">
        <v>-1</v>
      </c>
      <c r="M1738" s="64">
        <v>1</v>
      </c>
      <c r="N1738" s="62">
        <f t="shared" si="27"/>
        <v>0</v>
      </c>
    </row>
    <row r="1739" spans="1:14" ht="12.75">
      <c r="A1739" s="63">
        <v>1736</v>
      </c>
      <c r="B1739" s="65" t="s">
        <v>2233</v>
      </c>
      <c r="C1739" s="65" t="s">
        <v>1873</v>
      </c>
      <c r="D1739" s="64">
        <v>17</v>
      </c>
      <c r="E1739" s="64">
        <v>2</v>
      </c>
      <c r="F1739" s="64">
        <v>0</v>
      </c>
      <c r="G1739" s="64" t="s">
        <v>389</v>
      </c>
      <c r="H1739" s="64">
        <v>54</v>
      </c>
      <c r="I1739" s="64">
        <v>6</v>
      </c>
      <c r="J1739" s="64">
        <v>0</v>
      </c>
      <c r="K1739" s="64" t="s">
        <v>347</v>
      </c>
      <c r="L1739" s="64">
        <v>4</v>
      </c>
      <c r="M1739" s="64">
        <v>1</v>
      </c>
      <c r="N1739" s="62">
        <f t="shared" si="27"/>
        <v>0</v>
      </c>
    </row>
    <row r="1740" spans="1:14" ht="12.75">
      <c r="A1740" s="63">
        <v>1737</v>
      </c>
      <c r="B1740" s="65" t="s">
        <v>2234</v>
      </c>
      <c r="C1740" s="65" t="s">
        <v>449</v>
      </c>
      <c r="D1740" s="64">
        <v>7</v>
      </c>
      <c r="E1740" s="64">
        <v>20</v>
      </c>
      <c r="F1740" s="64">
        <v>0</v>
      </c>
      <c r="G1740" s="64" t="s">
        <v>423</v>
      </c>
      <c r="H1740" s="64">
        <v>110</v>
      </c>
      <c r="I1740" s="64">
        <v>29</v>
      </c>
      <c r="J1740" s="64">
        <v>0</v>
      </c>
      <c r="K1740" s="64" t="s">
        <v>347</v>
      </c>
      <c r="L1740" s="64">
        <v>7</v>
      </c>
      <c r="M1740" s="64">
        <v>10</v>
      </c>
      <c r="N1740" s="62" t="str">
        <f t="shared" si="27"/>
        <v>SALATIGA</v>
      </c>
    </row>
    <row r="1741" spans="1:14" ht="12.75">
      <c r="A1741" s="63">
        <v>1738</v>
      </c>
      <c r="B1741" s="65" t="s">
        <v>2235</v>
      </c>
      <c r="C1741" s="65" t="s">
        <v>544</v>
      </c>
      <c r="D1741" s="64">
        <v>44</v>
      </c>
      <c r="E1741" s="64">
        <v>55</v>
      </c>
      <c r="F1741" s="64">
        <v>0</v>
      </c>
      <c r="G1741" s="64" t="s">
        <v>389</v>
      </c>
      <c r="H1741" s="64">
        <v>123</v>
      </c>
      <c r="I1741" s="64">
        <v>0</v>
      </c>
      <c r="J1741" s="64">
        <v>0</v>
      </c>
      <c r="K1741" s="64" t="s">
        <v>395</v>
      </c>
      <c r="L1741" s="64">
        <v>-8</v>
      </c>
      <c r="M1741" s="64">
        <v>1</v>
      </c>
      <c r="N1741" s="62">
        <f t="shared" si="27"/>
        <v>0</v>
      </c>
    </row>
    <row r="1742" spans="1:14" ht="12.75">
      <c r="A1742" s="63">
        <v>1739</v>
      </c>
      <c r="B1742" s="65" t="s">
        <v>2236</v>
      </c>
      <c r="C1742" s="65" t="s">
        <v>921</v>
      </c>
      <c r="D1742" s="64">
        <v>38</v>
      </c>
      <c r="E1742" s="64">
        <v>47</v>
      </c>
      <c r="F1742" s="64">
        <v>0</v>
      </c>
      <c r="G1742" s="64" t="s">
        <v>389</v>
      </c>
      <c r="H1742" s="64">
        <v>97</v>
      </c>
      <c r="I1742" s="64">
        <v>39</v>
      </c>
      <c r="J1742" s="64">
        <v>0</v>
      </c>
      <c r="K1742" s="64" t="s">
        <v>395</v>
      </c>
      <c r="L1742" s="64">
        <v>-6</v>
      </c>
      <c r="M1742" s="64">
        <v>1</v>
      </c>
      <c r="N1742" s="62">
        <f t="shared" si="27"/>
        <v>0</v>
      </c>
    </row>
    <row r="1743" spans="1:14" ht="12.75">
      <c r="A1743" s="63">
        <v>1740</v>
      </c>
      <c r="B1743" s="64" t="s">
        <v>2237</v>
      </c>
      <c r="C1743" s="64" t="s">
        <v>451</v>
      </c>
      <c r="D1743" s="64">
        <v>36</v>
      </c>
      <c r="E1743" s="64">
        <v>40</v>
      </c>
      <c r="F1743" s="64">
        <v>0</v>
      </c>
      <c r="G1743" s="64" t="s">
        <v>389</v>
      </c>
      <c r="H1743" s="64">
        <v>121</v>
      </c>
      <c r="I1743" s="64">
        <v>36</v>
      </c>
      <c r="J1743" s="64">
        <v>0</v>
      </c>
      <c r="K1743" s="64" t="s">
        <v>395</v>
      </c>
      <c r="L1743" s="64">
        <v>-8</v>
      </c>
      <c r="M1743" s="64">
        <v>1</v>
      </c>
      <c r="N1743" s="62">
        <f t="shared" si="27"/>
        <v>0</v>
      </c>
    </row>
    <row r="1744" spans="1:14" ht="12.75">
      <c r="A1744" s="63">
        <v>1741</v>
      </c>
      <c r="B1744" s="64" t="s">
        <v>2238</v>
      </c>
      <c r="C1744" s="64" t="s">
        <v>580</v>
      </c>
      <c r="D1744" s="64">
        <v>38</v>
      </c>
      <c r="E1744" s="64">
        <v>20</v>
      </c>
      <c r="F1744" s="64">
        <v>0</v>
      </c>
      <c r="G1744" s="64" t="s">
        <v>389</v>
      </c>
      <c r="H1744" s="64">
        <v>75</v>
      </c>
      <c r="I1744" s="64">
        <v>31</v>
      </c>
      <c r="J1744" s="64">
        <v>0</v>
      </c>
      <c r="K1744" s="64" t="s">
        <v>395</v>
      </c>
      <c r="L1744" s="64">
        <v>-5</v>
      </c>
      <c r="M1744" s="64">
        <v>1</v>
      </c>
      <c r="N1744" s="62">
        <f t="shared" si="27"/>
        <v>0</v>
      </c>
    </row>
    <row r="1745" spans="1:14" ht="12.75">
      <c r="A1745" s="63">
        <v>1742</v>
      </c>
      <c r="B1745" s="65" t="s">
        <v>2239</v>
      </c>
      <c r="C1745" s="65" t="s">
        <v>725</v>
      </c>
      <c r="D1745" s="64">
        <v>45</v>
      </c>
      <c r="E1745" s="64">
        <v>7</v>
      </c>
      <c r="F1745" s="64">
        <v>0</v>
      </c>
      <c r="G1745" s="64" t="s">
        <v>389</v>
      </c>
      <c r="H1745" s="64">
        <v>113</v>
      </c>
      <c r="I1745" s="64">
        <v>53</v>
      </c>
      <c r="J1745" s="64">
        <v>0</v>
      </c>
      <c r="K1745" s="64" t="s">
        <v>395</v>
      </c>
      <c r="L1745" s="64">
        <v>-7</v>
      </c>
      <c r="M1745" s="64">
        <v>1</v>
      </c>
      <c r="N1745" s="62">
        <f t="shared" si="27"/>
        <v>0</v>
      </c>
    </row>
    <row r="1746" spans="1:14" ht="12.75">
      <c r="A1746" s="63">
        <v>1743</v>
      </c>
      <c r="B1746" s="64" t="s">
        <v>2240</v>
      </c>
      <c r="C1746" s="64" t="s">
        <v>703</v>
      </c>
      <c r="D1746" s="64">
        <v>40</v>
      </c>
      <c r="E1746" s="64">
        <v>47</v>
      </c>
      <c r="F1746" s="64">
        <v>0</v>
      </c>
      <c r="G1746" s="64" t="s">
        <v>389</v>
      </c>
      <c r="H1746" s="64">
        <v>111</v>
      </c>
      <c r="I1746" s="64">
        <v>58</v>
      </c>
      <c r="J1746" s="64">
        <v>0</v>
      </c>
      <c r="K1746" s="64" t="s">
        <v>395</v>
      </c>
      <c r="L1746" s="64">
        <v>-7</v>
      </c>
      <c r="M1746" s="64">
        <v>1</v>
      </c>
      <c r="N1746" s="62">
        <f t="shared" si="27"/>
        <v>0</v>
      </c>
    </row>
    <row r="1747" spans="1:14" ht="12.75">
      <c r="A1747" s="63">
        <v>1744</v>
      </c>
      <c r="B1747" s="64" t="s">
        <v>2241</v>
      </c>
      <c r="C1747" s="64" t="s">
        <v>568</v>
      </c>
      <c r="D1747" s="64">
        <v>24</v>
      </c>
      <c r="E1747" s="64">
        <v>51</v>
      </c>
      <c r="F1747" s="64">
        <v>0</v>
      </c>
      <c r="G1747" s="64" t="s">
        <v>423</v>
      </c>
      <c r="H1747" s="64">
        <v>65</v>
      </c>
      <c r="I1747" s="64">
        <v>28</v>
      </c>
      <c r="J1747" s="64">
        <v>0</v>
      </c>
      <c r="K1747" s="64" t="s">
        <v>395</v>
      </c>
      <c r="L1747" s="64">
        <v>-3</v>
      </c>
      <c r="M1747" s="64">
        <v>1</v>
      </c>
      <c r="N1747" s="62">
        <f t="shared" si="27"/>
        <v>0</v>
      </c>
    </row>
    <row r="1748" spans="1:14" ht="12.75">
      <c r="A1748" s="63">
        <v>1745</v>
      </c>
      <c r="B1748" s="64" t="s">
        <v>2242</v>
      </c>
      <c r="C1748" s="64" t="s">
        <v>488</v>
      </c>
      <c r="D1748" s="64">
        <v>12</v>
      </c>
      <c r="E1748" s="64">
        <v>55</v>
      </c>
      <c r="F1748" s="64">
        <v>0</v>
      </c>
      <c r="G1748" s="64" t="s">
        <v>423</v>
      </c>
      <c r="H1748" s="64">
        <v>38</v>
      </c>
      <c r="I1748" s="64">
        <v>20</v>
      </c>
      <c r="J1748" s="64">
        <v>0</v>
      </c>
      <c r="K1748" s="64" t="s">
        <v>395</v>
      </c>
      <c r="L1748" s="64">
        <v>-3</v>
      </c>
      <c r="M1748" s="64">
        <v>1</v>
      </c>
      <c r="N1748" s="62">
        <f t="shared" si="27"/>
        <v>0</v>
      </c>
    </row>
    <row r="1749" spans="1:14" ht="12.75">
      <c r="A1749" s="63">
        <v>1746</v>
      </c>
      <c r="B1749" s="65" t="s">
        <v>2243</v>
      </c>
      <c r="C1749" s="65" t="s">
        <v>1228</v>
      </c>
      <c r="D1749" s="64">
        <v>47</v>
      </c>
      <c r="E1749" s="64">
        <v>48</v>
      </c>
      <c r="F1749" s="64">
        <v>0</v>
      </c>
      <c r="G1749" s="64" t="s">
        <v>389</v>
      </c>
      <c r="H1749" s="64">
        <v>13</v>
      </c>
      <c r="I1749" s="64">
        <v>0</v>
      </c>
      <c r="J1749" s="64">
        <v>0</v>
      </c>
      <c r="K1749" s="64" t="s">
        <v>347</v>
      </c>
      <c r="L1749" s="64">
        <v>1</v>
      </c>
      <c r="M1749" s="64">
        <v>1</v>
      </c>
      <c r="N1749" s="62">
        <f t="shared" si="27"/>
        <v>0</v>
      </c>
    </row>
    <row r="1750" spans="1:14" ht="12.75">
      <c r="A1750" s="63">
        <v>1747</v>
      </c>
      <c r="B1750" s="64" t="s">
        <v>2244</v>
      </c>
      <c r="C1750" s="64" t="s">
        <v>449</v>
      </c>
      <c r="D1750" s="64">
        <v>0</v>
      </c>
      <c r="E1750" s="64">
        <v>28</v>
      </c>
      <c r="F1750" s="64">
        <v>0</v>
      </c>
      <c r="G1750" s="64" t="s">
        <v>423</v>
      </c>
      <c r="H1750" s="64">
        <v>117</v>
      </c>
      <c r="I1750" s="64">
        <v>11</v>
      </c>
      <c r="J1750" s="64">
        <v>0</v>
      </c>
      <c r="K1750" s="64" t="s">
        <v>347</v>
      </c>
      <c r="L1750" s="64">
        <v>8</v>
      </c>
      <c r="M1750" s="64">
        <v>10</v>
      </c>
      <c r="N1750" s="62" t="str">
        <f t="shared" si="27"/>
        <v>SAMARINDA</v>
      </c>
    </row>
    <row r="1751" spans="1:14" ht="12.75">
      <c r="A1751" s="63">
        <v>1748</v>
      </c>
      <c r="B1751" s="64" t="s">
        <v>2245</v>
      </c>
      <c r="C1751" s="64" t="s">
        <v>449</v>
      </c>
      <c r="D1751" s="64">
        <v>1</v>
      </c>
      <c r="E1751" s="64">
        <v>18</v>
      </c>
      <c r="F1751" s="64">
        <v>0</v>
      </c>
      <c r="G1751" s="64" t="s">
        <v>389</v>
      </c>
      <c r="H1751" s="64">
        <v>109</v>
      </c>
      <c r="I1751" s="64">
        <v>18</v>
      </c>
      <c r="J1751" s="64">
        <v>0</v>
      </c>
      <c r="K1751" s="64" t="s">
        <v>347</v>
      </c>
      <c r="L1751" s="64">
        <v>8</v>
      </c>
      <c r="M1751" s="64">
        <v>10</v>
      </c>
      <c r="N1751" s="62" t="str">
        <f t="shared" si="27"/>
        <v>SAMBAS</v>
      </c>
    </row>
    <row r="1752" spans="1:14" ht="12.75">
      <c r="A1752" s="63">
        <v>1749</v>
      </c>
      <c r="B1752" s="65" t="s">
        <v>2246</v>
      </c>
      <c r="C1752" s="65" t="s">
        <v>466</v>
      </c>
      <c r="D1752" s="64">
        <v>37</v>
      </c>
      <c r="E1752" s="64">
        <v>41</v>
      </c>
      <c r="F1752" s="64">
        <v>0</v>
      </c>
      <c r="G1752" s="64" t="s">
        <v>389</v>
      </c>
      <c r="H1752" s="64">
        <v>26</v>
      </c>
      <c r="I1752" s="64">
        <v>55</v>
      </c>
      <c r="J1752" s="64">
        <v>0</v>
      </c>
      <c r="K1752" s="64" t="s">
        <v>347</v>
      </c>
      <c r="L1752" s="64">
        <v>2</v>
      </c>
      <c r="M1752" s="64">
        <v>1</v>
      </c>
      <c r="N1752" s="62">
        <f t="shared" si="27"/>
        <v>0</v>
      </c>
    </row>
    <row r="1753" spans="1:14" ht="12.75">
      <c r="A1753" s="63">
        <v>1750</v>
      </c>
      <c r="B1753" s="64" t="s">
        <v>2247</v>
      </c>
      <c r="C1753" s="64" t="s">
        <v>449</v>
      </c>
      <c r="D1753" s="64">
        <v>7</v>
      </c>
      <c r="E1753" s="64">
        <v>11</v>
      </c>
      <c r="F1753" s="64">
        <v>0</v>
      </c>
      <c r="G1753" s="64" t="s">
        <v>423</v>
      </c>
      <c r="H1753" s="64">
        <v>113</v>
      </c>
      <c r="I1753" s="64">
        <v>15</v>
      </c>
      <c r="J1753" s="64">
        <v>0</v>
      </c>
      <c r="K1753" s="64" t="s">
        <v>347</v>
      </c>
      <c r="L1753" s="64">
        <v>7</v>
      </c>
      <c r="M1753" s="64">
        <v>10</v>
      </c>
      <c r="N1753" s="62" t="str">
        <f t="shared" si="27"/>
        <v>SAMPANG</v>
      </c>
    </row>
    <row r="1754" spans="1:14" ht="12.75">
      <c r="A1754" s="63">
        <v>1751</v>
      </c>
      <c r="B1754" s="65" t="s">
        <v>2248</v>
      </c>
      <c r="C1754" s="65" t="s">
        <v>449</v>
      </c>
      <c r="D1754" s="64">
        <v>2</v>
      </c>
      <c r="E1754" s="64">
        <v>32</v>
      </c>
      <c r="F1754" s="64">
        <v>0</v>
      </c>
      <c r="G1754" s="64" t="s">
        <v>423</v>
      </c>
      <c r="H1754" s="64">
        <v>112</v>
      </c>
      <c r="I1754" s="64">
        <v>58</v>
      </c>
      <c r="J1754" s="64">
        <v>0</v>
      </c>
      <c r="K1754" s="64" t="s">
        <v>347</v>
      </c>
      <c r="L1754" s="64">
        <v>8</v>
      </c>
      <c r="M1754" s="64">
        <v>10</v>
      </c>
      <c r="N1754" s="62" t="str">
        <f t="shared" si="27"/>
        <v>SAMPIT</v>
      </c>
    </row>
    <row r="1755" spans="1:14" ht="12.75">
      <c r="A1755" s="63">
        <v>1752</v>
      </c>
      <c r="B1755" s="65" t="s">
        <v>2249</v>
      </c>
      <c r="C1755" s="65" t="s">
        <v>403</v>
      </c>
      <c r="D1755" s="64">
        <v>29</v>
      </c>
      <c r="E1755" s="64">
        <v>23</v>
      </c>
      <c r="F1755" s="64">
        <v>0</v>
      </c>
      <c r="G1755" s="64" t="s">
        <v>389</v>
      </c>
      <c r="H1755" s="64">
        <v>98</v>
      </c>
      <c r="I1755" s="64">
        <v>35</v>
      </c>
      <c r="J1755" s="64">
        <v>0</v>
      </c>
      <c r="K1755" s="64" t="s">
        <v>395</v>
      </c>
      <c r="L1755" s="64">
        <v>-6</v>
      </c>
      <c r="M1755" s="64">
        <v>1</v>
      </c>
      <c r="N1755" s="62">
        <f t="shared" si="27"/>
        <v>0</v>
      </c>
    </row>
    <row r="1756" spans="1:14" ht="12.75">
      <c r="A1756" s="63">
        <v>1753</v>
      </c>
      <c r="B1756" s="65" t="s">
        <v>2250</v>
      </c>
      <c r="C1756" s="65" t="s">
        <v>451</v>
      </c>
      <c r="D1756" s="64">
        <v>34</v>
      </c>
      <c r="E1756" s="64">
        <v>6</v>
      </c>
      <c r="F1756" s="64">
        <v>0</v>
      </c>
      <c r="G1756" s="64" t="s">
        <v>389</v>
      </c>
      <c r="H1756" s="64">
        <v>117</v>
      </c>
      <c r="I1756" s="64">
        <v>14</v>
      </c>
      <c r="J1756" s="64">
        <v>0</v>
      </c>
      <c r="K1756" s="64" t="s">
        <v>395</v>
      </c>
      <c r="L1756" s="64">
        <v>-8</v>
      </c>
      <c r="M1756" s="64">
        <v>1</v>
      </c>
      <c r="N1756" s="62">
        <f t="shared" si="27"/>
        <v>0</v>
      </c>
    </row>
    <row r="1757" spans="1:14" ht="12.75">
      <c r="A1757" s="63">
        <v>1754</v>
      </c>
      <c r="B1757" s="65" t="s">
        <v>2251</v>
      </c>
      <c r="C1757" s="65" t="s">
        <v>629</v>
      </c>
      <c r="D1757" s="64">
        <v>41</v>
      </c>
      <c r="E1757" s="64">
        <v>9</v>
      </c>
      <c r="F1757" s="64">
        <v>0</v>
      </c>
      <c r="G1757" s="64" t="s">
        <v>423</v>
      </c>
      <c r="H1757" s="64">
        <v>71</v>
      </c>
      <c r="I1757" s="64">
        <v>10</v>
      </c>
      <c r="J1757" s="64">
        <v>0</v>
      </c>
      <c r="K1757" s="64" t="s">
        <v>395</v>
      </c>
      <c r="L1757" s="64">
        <v>-3</v>
      </c>
      <c r="M1757" s="64">
        <v>1</v>
      </c>
      <c r="N1757" s="62">
        <f t="shared" si="27"/>
        <v>0</v>
      </c>
    </row>
    <row r="1758" spans="1:14" ht="12.75">
      <c r="A1758" s="63">
        <v>1755</v>
      </c>
      <c r="B1758" s="64" t="s">
        <v>2252</v>
      </c>
      <c r="C1758" s="64" t="s">
        <v>451</v>
      </c>
      <c r="D1758" s="64">
        <v>33</v>
      </c>
      <c r="E1758" s="64">
        <v>1</v>
      </c>
      <c r="F1758" s="64">
        <v>0</v>
      </c>
      <c r="G1758" s="64" t="s">
        <v>389</v>
      </c>
      <c r="H1758" s="64">
        <v>118</v>
      </c>
      <c r="I1758" s="64">
        <v>35</v>
      </c>
      <c r="J1758" s="64">
        <v>0</v>
      </c>
      <c r="K1758" s="64" t="s">
        <v>395</v>
      </c>
      <c r="L1758" s="64">
        <v>-8</v>
      </c>
      <c r="M1758" s="64">
        <v>1</v>
      </c>
      <c r="N1758" s="62">
        <f t="shared" si="27"/>
        <v>0</v>
      </c>
    </row>
    <row r="1759" spans="1:14" ht="12.75">
      <c r="A1759" s="63">
        <v>1756</v>
      </c>
      <c r="B1759" s="64" t="s">
        <v>2253</v>
      </c>
      <c r="C1759" s="64" t="s">
        <v>451</v>
      </c>
      <c r="D1759" s="64">
        <v>32</v>
      </c>
      <c r="E1759" s="64">
        <v>42</v>
      </c>
      <c r="F1759" s="64">
        <v>0</v>
      </c>
      <c r="G1759" s="64" t="s">
        <v>389</v>
      </c>
      <c r="H1759" s="64">
        <v>117</v>
      </c>
      <c r="I1759" s="64">
        <v>13</v>
      </c>
      <c r="J1759" s="64">
        <v>0</v>
      </c>
      <c r="K1759" s="64" t="s">
        <v>395</v>
      </c>
      <c r="L1759" s="64">
        <v>-8</v>
      </c>
      <c r="M1759" s="64">
        <v>1</v>
      </c>
      <c r="N1759" s="62">
        <f t="shared" si="27"/>
        <v>0</v>
      </c>
    </row>
    <row r="1760" spans="1:14" ht="12.75">
      <c r="A1760" s="63">
        <v>1757</v>
      </c>
      <c r="B1760" s="64" t="s">
        <v>2254</v>
      </c>
      <c r="C1760" s="64" t="s">
        <v>451</v>
      </c>
      <c r="D1760" s="64">
        <v>37</v>
      </c>
      <c r="E1760" s="64">
        <v>37</v>
      </c>
      <c r="F1760" s="64">
        <v>0</v>
      </c>
      <c r="G1760" s="64" t="s">
        <v>389</v>
      </c>
      <c r="H1760" s="64">
        <v>122</v>
      </c>
      <c r="I1760" s="64">
        <v>22</v>
      </c>
      <c r="J1760" s="64">
        <v>0</v>
      </c>
      <c r="K1760" s="64" t="s">
        <v>395</v>
      </c>
      <c r="L1760" s="64">
        <v>-8</v>
      </c>
      <c r="M1760" s="64">
        <v>1</v>
      </c>
      <c r="N1760" s="62">
        <f t="shared" si="27"/>
        <v>0</v>
      </c>
    </row>
    <row r="1761" spans="1:14" ht="12.75">
      <c r="A1761" s="63">
        <v>1758</v>
      </c>
      <c r="B1761" s="64" t="s">
        <v>2255</v>
      </c>
      <c r="C1761" s="64" t="s">
        <v>1626</v>
      </c>
      <c r="D1761" s="64">
        <v>9</v>
      </c>
      <c r="E1761" s="64">
        <v>60</v>
      </c>
      <c r="F1761" s="64">
        <v>0</v>
      </c>
      <c r="G1761" s="64" t="s">
        <v>389</v>
      </c>
      <c r="H1761" s="64">
        <v>84</v>
      </c>
      <c r="I1761" s="64">
        <v>13</v>
      </c>
      <c r="J1761" s="64">
        <v>0</v>
      </c>
      <c r="K1761" s="64" t="s">
        <v>395</v>
      </c>
      <c r="L1761" s="64">
        <v>-6</v>
      </c>
      <c r="M1761" s="64">
        <v>1</v>
      </c>
      <c r="N1761" s="62">
        <f t="shared" si="27"/>
        <v>0</v>
      </c>
    </row>
    <row r="1762" spans="1:14" ht="12.75">
      <c r="A1762" s="63">
        <v>1759</v>
      </c>
      <c r="B1762" s="64" t="s">
        <v>2255</v>
      </c>
      <c r="C1762" s="64" t="s">
        <v>451</v>
      </c>
      <c r="D1762" s="64">
        <v>37</v>
      </c>
      <c r="E1762" s="64">
        <v>22</v>
      </c>
      <c r="F1762" s="64">
        <v>0</v>
      </c>
      <c r="G1762" s="64" t="s">
        <v>389</v>
      </c>
      <c r="H1762" s="64">
        <v>121</v>
      </c>
      <c r="I1762" s="64">
        <v>56</v>
      </c>
      <c r="J1762" s="64">
        <v>0</v>
      </c>
      <c r="K1762" s="64" t="s">
        <v>395</v>
      </c>
      <c r="L1762" s="64">
        <v>-8</v>
      </c>
      <c r="M1762" s="64">
        <v>1</v>
      </c>
      <c r="N1762" s="62">
        <f t="shared" si="27"/>
        <v>0</v>
      </c>
    </row>
    <row r="1763" spans="1:14" ht="12.75">
      <c r="A1763" s="63">
        <v>1760</v>
      </c>
      <c r="B1763" s="64" t="s">
        <v>2256</v>
      </c>
      <c r="C1763" s="64" t="s">
        <v>568</v>
      </c>
      <c r="D1763" s="64">
        <v>31</v>
      </c>
      <c r="E1763" s="64">
        <v>34</v>
      </c>
      <c r="F1763" s="64">
        <v>0</v>
      </c>
      <c r="G1763" s="64" t="s">
        <v>423</v>
      </c>
      <c r="H1763" s="64">
        <v>68</v>
      </c>
      <c r="I1763" s="64">
        <v>25</v>
      </c>
      <c r="J1763" s="64">
        <v>0</v>
      </c>
      <c r="K1763" s="64" t="s">
        <v>395</v>
      </c>
      <c r="L1763" s="64">
        <v>-3</v>
      </c>
      <c r="M1763" s="64">
        <v>1</v>
      </c>
      <c r="N1763" s="62">
        <f t="shared" si="27"/>
        <v>0</v>
      </c>
    </row>
    <row r="1764" spans="1:14" ht="12.75">
      <c r="A1764" s="63">
        <v>1761</v>
      </c>
      <c r="B1764" s="64" t="s">
        <v>2257</v>
      </c>
      <c r="C1764" s="64" t="s">
        <v>568</v>
      </c>
      <c r="D1764" s="64">
        <v>33</v>
      </c>
      <c r="E1764" s="64">
        <v>16</v>
      </c>
      <c r="F1764" s="64">
        <v>0</v>
      </c>
      <c r="G1764" s="64" t="s">
        <v>423</v>
      </c>
      <c r="H1764" s="64">
        <v>66</v>
      </c>
      <c r="I1764" s="64">
        <v>22</v>
      </c>
      <c r="J1764" s="64">
        <v>0</v>
      </c>
      <c r="K1764" s="64" t="s">
        <v>395</v>
      </c>
      <c r="L1764" s="64">
        <v>-3</v>
      </c>
      <c r="M1764" s="64">
        <v>1</v>
      </c>
      <c r="N1764" s="62">
        <f t="shared" si="27"/>
        <v>0</v>
      </c>
    </row>
    <row r="1765" spans="1:14" ht="12.75">
      <c r="A1765" s="63">
        <v>1762</v>
      </c>
      <c r="B1765" s="65" t="s">
        <v>2258</v>
      </c>
      <c r="C1765" s="65" t="s">
        <v>451</v>
      </c>
      <c r="D1765" s="64">
        <v>35</v>
      </c>
      <c r="E1765" s="64">
        <v>14</v>
      </c>
      <c r="F1765" s="64">
        <v>0</v>
      </c>
      <c r="G1765" s="64" t="s">
        <v>389</v>
      </c>
      <c r="H1765" s="64">
        <v>120</v>
      </c>
      <c r="I1765" s="64">
        <v>38</v>
      </c>
      <c r="J1765" s="64">
        <v>0</v>
      </c>
      <c r="K1765" s="64" t="s">
        <v>395</v>
      </c>
      <c r="L1765" s="64">
        <v>-8</v>
      </c>
      <c r="M1765" s="64">
        <v>1</v>
      </c>
      <c r="N1765" s="62">
        <f t="shared" si="27"/>
        <v>0</v>
      </c>
    </row>
    <row r="1766" spans="1:14" ht="12.75">
      <c r="A1766" s="63">
        <v>1763</v>
      </c>
      <c r="B1766" s="64" t="s">
        <v>2259</v>
      </c>
      <c r="C1766" s="64" t="s">
        <v>568</v>
      </c>
      <c r="D1766" s="64">
        <v>34</v>
      </c>
      <c r="E1766" s="64">
        <v>35</v>
      </c>
      <c r="F1766" s="64">
        <v>0</v>
      </c>
      <c r="G1766" s="64" t="s">
        <v>423</v>
      </c>
      <c r="H1766" s="64">
        <v>68</v>
      </c>
      <c r="I1766" s="64">
        <v>24</v>
      </c>
      <c r="J1766" s="64">
        <v>0</v>
      </c>
      <c r="K1766" s="64" t="s">
        <v>395</v>
      </c>
      <c r="L1766" s="64">
        <v>-3</v>
      </c>
      <c r="M1766" s="64">
        <v>1</v>
      </c>
      <c r="N1766" s="62">
        <f t="shared" si="27"/>
        <v>0</v>
      </c>
    </row>
    <row r="1767" spans="1:14" ht="12.75">
      <c r="A1767" s="63">
        <v>1764</v>
      </c>
      <c r="B1767" s="64" t="s">
        <v>2259</v>
      </c>
      <c r="C1767" s="64" t="s">
        <v>451</v>
      </c>
      <c r="D1767" s="64">
        <v>38</v>
      </c>
      <c r="E1767" s="64">
        <v>9</v>
      </c>
      <c r="F1767" s="64">
        <v>0</v>
      </c>
      <c r="G1767" s="64" t="s">
        <v>389</v>
      </c>
      <c r="H1767" s="64">
        <v>122</v>
      </c>
      <c r="I1767" s="64">
        <v>33</v>
      </c>
      <c r="J1767" s="64">
        <v>0</v>
      </c>
      <c r="K1767" s="64" t="s">
        <v>395</v>
      </c>
      <c r="L1767" s="64">
        <v>-8</v>
      </c>
      <c r="M1767" s="64">
        <v>1</v>
      </c>
      <c r="N1767" s="62">
        <f t="shared" si="27"/>
        <v>0</v>
      </c>
    </row>
    <row r="1768" spans="1:14" ht="12.75">
      <c r="A1768" s="63">
        <v>1765</v>
      </c>
      <c r="B1768" s="65" t="s">
        <v>2260</v>
      </c>
      <c r="C1768" s="65" t="s">
        <v>1315</v>
      </c>
      <c r="D1768" s="64">
        <v>15</v>
      </c>
      <c r="E1768" s="64">
        <v>29</v>
      </c>
      <c r="F1768" s="64">
        <v>0</v>
      </c>
      <c r="G1768" s="64" t="s">
        <v>389</v>
      </c>
      <c r="H1768" s="64">
        <v>44</v>
      </c>
      <c r="I1768" s="64">
        <v>13</v>
      </c>
      <c r="J1768" s="64">
        <v>0</v>
      </c>
      <c r="K1768" s="64" t="s">
        <v>347</v>
      </c>
      <c r="L1768" s="64">
        <v>3</v>
      </c>
      <c r="M1768" s="64">
        <v>1</v>
      </c>
      <c r="N1768" s="62">
        <f t="shared" si="27"/>
        <v>0</v>
      </c>
    </row>
    <row r="1769" spans="1:14" ht="12.75">
      <c r="A1769" s="63">
        <v>1766</v>
      </c>
      <c r="B1769" s="65" t="s">
        <v>2261</v>
      </c>
      <c r="C1769" s="65" t="s">
        <v>484</v>
      </c>
      <c r="D1769" s="64">
        <v>5</v>
      </c>
      <c r="E1769" s="64">
        <v>54</v>
      </c>
      <c r="F1769" s="64">
        <v>0</v>
      </c>
      <c r="G1769" s="64" t="s">
        <v>389</v>
      </c>
      <c r="H1769" s="64">
        <v>118</v>
      </c>
      <c r="I1769" s="64">
        <v>4</v>
      </c>
      <c r="J1769" s="64">
        <v>0</v>
      </c>
      <c r="K1769" s="64" t="s">
        <v>347</v>
      </c>
      <c r="L1769" s="64">
        <v>8</v>
      </c>
      <c r="M1769" s="64">
        <v>1</v>
      </c>
      <c r="N1769" s="62">
        <f t="shared" si="27"/>
        <v>0</v>
      </c>
    </row>
    <row r="1770" spans="1:14" ht="12.75">
      <c r="A1770" s="63">
        <v>1767</v>
      </c>
      <c r="B1770" s="65" t="s">
        <v>2262</v>
      </c>
      <c r="C1770" s="65" t="s">
        <v>614</v>
      </c>
      <c r="D1770" s="64">
        <v>59</v>
      </c>
      <c r="E1770" s="64">
        <v>11</v>
      </c>
      <c r="F1770" s="64">
        <v>0</v>
      </c>
      <c r="G1770" s="64" t="s">
        <v>389</v>
      </c>
      <c r="H1770" s="64">
        <v>10</v>
      </c>
      <c r="I1770" s="64">
        <v>16</v>
      </c>
      <c r="J1770" s="64">
        <v>0</v>
      </c>
      <c r="K1770" s="64" t="s">
        <v>347</v>
      </c>
      <c r="L1770" s="64">
        <v>1</v>
      </c>
      <c r="M1770" s="64">
        <v>1</v>
      </c>
      <c r="N1770" s="62">
        <f t="shared" si="27"/>
        <v>0</v>
      </c>
    </row>
    <row r="1771" spans="1:14" ht="12.75">
      <c r="A1771" s="63">
        <v>1768</v>
      </c>
      <c r="B1771" s="65" t="s">
        <v>2263</v>
      </c>
      <c r="C1771" s="65" t="s">
        <v>394</v>
      </c>
      <c r="D1771" s="64">
        <v>53</v>
      </c>
      <c r="E1771" s="64">
        <v>15</v>
      </c>
      <c r="F1771" s="64">
        <v>0</v>
      </c>
      <c r="G1771" s="64" t="s">
        <v>389</v>
      </c>
      <c r="H1771" s="64">
        <v>131</v>
      </c>
      <c r="I1771" s="64">
        <v>49</v>
      </c>
      <c r="J1771" s="64">
        <v>0</v>
      </c>
      <c r="K1771" s="64" t="s">
        <v>395</v>
      </c>
      <c r="L1771" s="64">
        <v>-8</v>
      </c>
      <c r="M1771" s="64">
        <v>1</v>
      </c>
      <c r="N1771" s="62">
        <f t="shared" si="27"/>
        <v>0</v>
      </c>
    </row>
    <row r="1772" spans="1:14" ht="12.75">
      <c r="A1772" s="63">
        <v>1769</v>
      </c>
      <c r="B1772" s="64" t="s">
        <v>2264</v>
      </c>
      <c r="C1772" s="64" t="s">
        <v>719</v>
      </c>
      <c r="D1772" s="64">
        <v>28</v>
      </c>
      <c r="E1772" s="64">
        <v>47</v>
      </c>
      <c r="F1772" s="64">
        <v>0</v>
      </c>
      <c r="G1772" s="64" t="s">
        <v>389</v>
      </c>
      <c r="H1772" s="64">
        <v>81</v>
      </c>
      <c r="I1772" s="64">
        <v>14</v>
      </c>
      <c r="J1772" s="64">
        <v>0</v>
      </c>
      <c r="K1772" s="64" t="s">
        <v>395</v>
      </c>
      <c r="L1772" s="64">
        <v>-5</v>
      </c>
      <c r="M1772" s="64">
        <v>1</v>
      </c>
      <c r="N1772" s="62">
        <f t="shared" si="27"/>
        <v>0</v>
      </c>
    </row>
    <row r="1773" spans="1:14" ht="12.75">
      <c r="A1773" s="63">
        <v>1770</v>
      </c>
      <c r="B1773" s="64" t="s">
        <v>2264</v>
      </c>
      <c r="C1773" s="64" t="s">
        <v>560</v>
      </c>
      <c r="D1773" s="64">
        <v>43</v>
      </c>
      <c r="E1773" s="64">
        <v>24</v>
      </c>
      <c r="F1773" s="64">
        <v>0</v>
      </c>
      <c r="G1773" s="64" t="s">
        <v>389</v>
      </c>
      <c r="H1773" s="64">
        <v>70</v>
      </c>
      <c r="I1773" s="64">
        <v>43</v>
      </c>
      <c r="J1773" s="64">
        <v>0</v>
      </c>
      <c r="K1773" s="64" t="s">
        <v>395</v>
      </c>
      <c r="L1773" s="64">
        <v>-5</v>
      </c>
      <c r="M1773" s="64">
        <v>1</v>
      </c>
      <c r="N1773" s="62">
        <f t="shared" si="27"/>
        <v>0</v>
      </c>
    </row>
    <row r="1774" spans="1:14" ht="12.75">
      <c r="A1774" s="63">
        <v>1771</v>
      </c>
      <c r="B1774" s="64" t="s">
        <v>2265</v>
      </c>
      <c r="C1774" s="64" t="s">
        <v>449</v>
      </c>
      <c r="D1774" s="64">
        <v>0</v>
      </c>
      <c r="E1774" s="64">
        <v>8</v>
      </c>
      <c r="F1774" s="64">
        <v>0</v>
      </c>
      <c r="G1774" s="64" t="s">
        <v>389</v>
      </c>
      <c r="H1774" s="64">
        <v>110</v>
      </c>
      <c r="I1774" s="64">
        <v>43</v>
      </c>
      <c r="J1774" s="64">
        <v>0</v>
      </c>
      <c r="K1774" s="64" t="s">
        <v>347</v>
      </c>
      <c r="L1774" s="64">
        <v>8</v>
      </c>
      <c r="M1774" s="64">
        <v>10</v>
      </c>
      <c r="N1774" s="62" t="str">
        <f t="shared" si="27"/>
        <v>SANGGAU</v>
      </c>
    </row>
    <row r="1775" spans="1:14" ht="12.75">
      <c r="A1775" s="63">
        <v>1772</v>
      </c>
      <c r="B1775" s="65" t="s">
        <v>2266</v>
      </c>
      <c r="C1775" s="65" t="s">
        <v>451</v>
      </c>
      <c r="D1775" s="64">
        <v>34</v>
      </c>
      <c r="E1775" s="64">
        <v>26</v>
      </c>
      <c r="F1775" s="64">
        <v>0</v>
      </c>
      <c r="G1775" s="64" t="s">
        <v>389</v>
      </c>
      <c r="H1775" s="64">
        <v>119</v>
      </c>
      <c r="I1775" s="64">
        <v>50</v>
      </c>
      <c r="J1775" s="64">
        <v>0</v>
      </c>
      <c r="K1775" s="64" t="s">
        <v>395</v>
      </c>
      <c r="L1775" s="64">
        <v>-8</v>
      </c>
      <c r="M1775" s="64">
        <v>1</v>
      </c>
      <c r="N1775" s="62">
        <f t="shared" si="27"/>
        <v>0</v>
      </c>
    </row>
    <row r="1776" spans="1:14" ht="12.75">
      <c r="A1776" s="63">
        <v>1773</v>
      </c>
      <c r="B1776" s="64" t="s">
        <v>2267</v>
      </c>
      <c r="C1776" s="64" t="s">
        <v>914</v>
      </c>
      <c r="D1776" s="64">
        <v>17</v>
      </c>
      <c r="E1776" s="64">
        <v>48</v>
      </c>
      <c r="F1776" s="64">
        <v>0</v>
      </c>
      <c r="G1776" s="64" t="s">
        <v>423</v>
      </c>
      <c r="H1776" s="64">
        <v>63</v>
      </c>
      <c r="I1776" s="64">
        <v>10</v>
      </c>
      <c r="J1776" s="64">
        <v>0</v>
      </c>
      <c r="K1776" s="64" t="s">
        <v>395</v>
      </c>
      <c r="L1776" s="64">
        <v>-4</v>
      </c>
      <c r="M1776" s="64">
        <v>1</v>
      </c>
      <c r="N1776" s="62">
        <f t="shared" si="27"/>
        <v>0</v>
      </c>
    </row>
    <row r="1777" spans="1:14" ht="12.75">
      <c r="A1777" s="63">
        <v>1774</v>
      </c>
      <c r="B1777" s="64" t="s">
        <v>2268</v>
      </c>
      <c r="C1777" s="64" t="s">
        <v>568</v>
      </c>
      <c r="D1777" s="64">
        <v>31</v>
      </c>
      <c r="E1777" s="64">
        <v>28</v>
      </c>
      <c r="F1777" s="64">
        <v>0</v>
      </c>
      <c r="G1777" s="64" t="s">
        <v>423</v>
      </c>
      <c r="H1777" s="64">
        <v>60</v>
      </c>
      <c r="I1777" s="64">
        <v>51</v>
      </c>
      <c r="J1777" s="64">
        <v>0</v>
      </c>
      <c r="K1777" s="64" t="s">
        <v>395</v>
      </c>
      <c r="L1777" s="64">
        <v>-3</v>
      </c>
      <c r="M1777" s="64">
        <v>1</v>
      </c>
      <c r="N1777" s="62">
        <f t="shared" si="27"/>
        <v>0</v>
      </c>
    </row>
    <row r="1778" spans="1:14" ht="12.75">
      <c r="A1778" s="63">
        <v>1775</v>
      </c>
      <c r="B1778" s="64" t="s">
        <v>2268</v>
      </c>
      <c r="C1778" s="64" t="s">
        <v>453</v>
      </c>
      <c r="D1778" s="64">
        <v>35</v>
      </c>
      <c r="E1778" s="64">
        <v>37</v>
      </c>
      <c r="F1778" s="64">
        <v>0</v>
      </c>
      <c r="G1778" s="64" t="s">
        <v>389</v>
      </c>
      <c r="H1778" s="64">
        <v>106</v>
      </c>
      <c r="I1778" s="64">
        <v>5</v>
      </c>
      <c r="J1778" s="64">
        <v>0</v>
      </c>
      <c r="K1778" s="64" t="s">
        <v>395</v>
      </c>
      <c r="L1778" s="64">
        <v>-7</v>
      </c>
      <c r="M1778" s="64">
        <v>1</v>
      </c>
      <c r="N1778" s="62">
        <f t="shared" si="27"/>
        <v>0</v>
      </c>
    </row>
    <row r="1779" spans="1:14" ht="12.75">
      <c r="A1779" s="63">
        <v>1776</v>
      </c>
      <c r="B1779" s="64" t="s">
        <v>2269</v>
      </c>
      <c r="C1779" s="64" t="s">
        <v>488</v>
      </c>
      <c r="D1779" s="64">
        <v>29</v>
      </c>
      <c r="E1779" s="64">
        <v>43</v>
      </c>
      <c r="F1779" s="64">
        <v>0</v>
      </c>
      <c r="G1779" s="64" t="s">
        <v>423</v>
      </c>
      <c r="H1779" s="64">
        <v>53</v>
      </c>
      <c r="I1779" s="64">
        <v>41</v>
      </c>
      <c r="J1779" s="64">
        <v>0</v>
      </c>
      <c r="K1779" s="64" t="s">
        <v>395</v>
      </c>
      <c r="L1779" s="64">
        <v>-3</v>
      </c>
      <c r="M1779" s="64">
        <v>1</v>
      </c>
      <c r="N1779" s="62">
        <f t="shared" si="27"/>
        <v>0</v>
      </c>
    </row>
    <row r="1780" spans="1:14" ht="12.75">
      <c r="A1780" s="63">
        <v>1777</v>
      </c>
      <c r="B1780" s="65" t="s">
        <v>2269</v>
      </c>
      <c r="C1780" s="65" t="s">
        <v>451</v>
      </c>
      <c r="D1780" s="64">
        <v>34</v>
      </c>
      <c r="E1780" s="64">
        <v>54</v>
      </c>
      <c r="F1780" s="64">
        <v>0</v>
      </c>
      <c r="G1780" s="64" t="s">
        <v>389</v>
      </c>
      <c r="H1780" s="64">
        <v>120</v>
      </c>
      <c r="I1780" s="64">
        <v>27</v>
      </c>
      <c r="J1780" s="64">
        <v>0</v>
      </c>
      <c r="K1780" s="64" t="s">
        <v>395</v>
      </c>
      <c r="L1780" s="64">
        <v>-8</v>
      </c>
      <c r="M1780" s="64">
        <v>1</v>
      </c>
      <c r="N1780" s="62">
        <f t="shared" si="27"/>
        <v>0</v>
      </c>
    </row>
    <row r="1781" spans="1:14" ht="12.75">
      <c r="A1781" s="63">
        <v>1778</v>
      </c>
      <c r="B1781" s="65" t="s">
        <v>2270</v>
      </c>
      <c r="C1781" s="65" t="s">
        <v>451</v>
      </c>
      <c r="D1781" s="64">
        <v>34</v>
      </c>
      <c r="E1781" s="64">
        <v>1</v>
      </c>
      <c r="F1781" s="64">
        <v>0</v>
      </c>
      <c r="G1781" s="64" t="s">
        <v>389</v>
      </c>
      <c r="H1781" s="64">
        <v>118</v>
      </c>
      <c r="I1781" s="64">
        <v>27</v>
      </c>
      <c r="J1781" s="64">
        <v>0</v>
      </c>
      <c r="K1781" s="64" t="s">
        <v>395</v>
      </c>
      <c r="L1781" s="64">
        <v>-8</v>
      </c>
      <c r="M1781" s="64">
        <v>1</v>
      </c>
      <c r="N1781" s="62">
        <f t="shared" si="27"/>
        <v>0</v>
      </c>
    </row>
    <row r="1782" spans="1:14" ht="12.75">
      <c r="A1782" s="63">
        <v>1779</v>
      </c>
      <c r="B1782" s="64" t="s">
        <v>2271</v>
      </c>
      <c r="C1782" s="64" t="s">
        <v>568</v>
      </c>
      <c r="D1782" s="64">
        <v>36</v>
      </c>
      <c r="E1782" s="64">
        <v>34</v>
      </c>
      <c r="F1782" s="64">
        <v>0</v>
      </c>
      <c r="G1782" s="64" t="s">
        <v>423</v>
      </c>
      <c r="H1782" s="64">
        <v>64</v>
      </c>
      <c r="I1782" s="64">
        <v>16</v>
      </c>
      <c r="J1782" s="64">
        <v>0</v>
      </c>
      <c r="K1782" s="64" t="s">
        <v>395</v>
      </c>
      <c r="L1782" s="64">
        <v>-3</v>
      </c>
      <c r="M1782" s="64">
        <v>1</v>
      </c>
      <c r="N1782" s="62">
        <f t="shared" si="27"/>
        <v>0</v>
      </c>
    </row>
    <row r="1783" spans="1:14" ht="12.75">
      <c r="A1783" s="63">
        <v>1780</v>
      </c>
      <c r="B1783" s="64" t="s">
        <v>2271</v>
      </c>
      <c r="C1783" s="64" t="s">
        <v>451</v>
      </c>
      <c r="D1783" s="64">
        <v>38</v>
      </c>
      <c r="E1783" s="64">
        <v>31</v>
      </c>
      <c r="F1783" s="64">
        <v>0</v>
      </c>
      <c r="G1783" s="64" t="s">
        <v>389</v>
      </c>
      <c r="H1783" s="64">
        <v>122</v>
      </c>
      <c r="I1783" s="64">
        <v>49</v>
      </c>
      <c r="J1783" s="64">
        <v>0</v>
      </c>
      <c r="K1783" s="64" t="s">
        <v>395</v>
      </c>
      <c r="L1783" s="64">
        <v>-8</v>
      </c>
      <c r="M1783" s="64">
        <v>1</v>
      </c>
      <c r="N1783" s="62">
        <f t="shared" si="27"/>
        <v>0</v>
      </c>
    </row>
    <row r="1784" spans="1:14" ht="12.75">
      <c r="A1784" s="63">
        <v>1781</v>
      </c>
      <c r="B1784" s="64" t="s">
        <v>2272</v>
      </c>
      <c r="C1784" s="64" t="s">
        <v>472</v>
      </c>
      <c r="D1784" s="64">
        <v>43</v>
      </c>
      <c r="E1784" s="64">
        <v>26</v>
      </c>
      <c r="F1784" s="64">
        <v>0</v>
      </c>
      <c r="G1784" s="64" t="s">
        <v>389</v>
      </c>
      <c r="H1784" s="64">
        <v>3</v>
      </c>
      <c r="I1784" s="64">
        <v>50</v>
      </c>
      <c r="J1784" s="64">
        <v>0</v>
      </c>
      <c r="K1784" s="64" t="s">
        <v>395</v>
      </c>
      <c r="L1784" s="64">
        <v>1</v>
      </c>
      <c r="M1784" s="64">
        <v>1</v>
      </c>
      <c r="N1784" s="62">
        <f t="shared" si="27"/>
        <v>0</v>
      </c>
    </row>
    <row r="1785" spans="1:14" ht="12.75">
      <c r="A1785" s="63">
        <v>1782</v>
      </c>
      <c r="B1785" s="65" t="s">
        <v>2273</v>
      </c>
      <c r="C1785" s="65" t="s">
        <v>488</v>
      </c>
      <c r="D1785" s="64">
        <v>2</v>
      </c>
      <c r="E1785" s="64">
        <v>27</v>
      </c>
      <c r="F1785" s="64">
        <v>0</v>
      </c>
      <c r="G1785" s="64" t="s">
        <v>423</v>
      </c>
      <c r="H1785" s="64">
        <v>54</v>
      </c>
      <c r="I1785" s="64">
        <v>42</v>
      </c>
      <c r="J1785" s="64">
        <v>0</v>
      </c>
      <c r="K1785" s="64" t="s">
        <v>395</v>
      </c>
      <c r="L1785" s="64">
        <v>-3</v>
      </c>
      <c r="M1785" s="64">
        <v>1</v>
      </c>
      <c r="N1785" s="62">
        <f t="shared" si="27"/>
        <v>0</v>
      </c>
    </row>
    <row r="1786" spans="1:14" ht="12.75">
      <c r="A1786" s="63">
        <v>1783</v>
      </c>
      <c r="B1786" s="65" t="s">
        <v>2274</v>
      </c>
      <c r="C1786" s="65" t="s">
        <v>516</v>
      </c>
      <c r="D1786" s="64">
        <v>33</v>
      </c>
      <c r="E1786" s="64">
        <v>23</v>
      </c>
      <c r="F1786" s="64">
        <v>0</v>
      </c>
      <c r="G1786" s="64" t="s">
        <v>423</v>
      </c>
      <c r="H1786" s="64">
        <v>70</v>
      </c>
      <c r="I1786" s="64">
        <v>47</v>
      </c>
      <c r="J1786" s="64">
        <v>0</v>
      </c>
      <c r="K1786" s="64" t="s">
        <v>395</v>
      </c>
      <c r="L1786" s="64">
        <v>-4</v>
      </c>
      <c r="M1786" s="64">
        <v>1</v>
      </c>
      <c r="N1786" s="62">
        <f t="shared" si="27"/>
        <v>0</v>
      </c>
    </row>
    <row r="1787" spans="1:14" ht="12.75">
      <c r="A1787" s="63">
        <v>1784</v>
      </c>
      <c r="B1787" s="64" t="s">
        <v>2274</v>
      </c>
      <c r="C1787" s="64" t="s">
        <v>823</v>
      </c>
      <c r="D1787" s="64">
        <v>19</v>
      </c>
      <c r="E1787" s="64">
        <v>58</v>
      </c>
      <c r="F1787" s="64">
        <v>0</v>
      </c>
      <c r="G1787" s="64" t="s">
        <v>389</v>
      </c>
      <c r="H1787" s="64">
        <v>75</v>
      </c>
      <c r="I1787" s="64">
        <v>50</v>
      </c>
      <c r="J1787" s="64">
        <v>0</v>
      </c>
      <c r="K1787" s="64" t="s">
        <v>395</v>
      </c>
      <c r="L1787" s="64">
        <v>-5</v>
      </c>
      <c r="M1787" s="64">
        <v>1</v>
      </c>
      <c r="N1787" s="62">
        <f t="shared" si="27"/>
        <v>0</v>
      </c>
    </row>
    <row r="1788" spans="1:14" ht="12.75">
      <c r="A1788" s="63">
        <v>1785</v>
      </c>
      <c r="B1788" s="64" t="s">
        <v>2275</v>
      </c>
      <c r="C1788" s="64" t="s">
        <v>488</v>
      </c>
      <c r="D1788" s="64">
        <v>23</v>
      </c>
      <c r="E1788" s="64">
        <v>14</v>
      </c>
      <c r="F1788" s="64">
        <v>0</v>
      </c>
      <c r="G1788" s="64" t="s">
        <v>423</v>
      </c>
      <c r="H1788" s="64">
        <v>45</v>
      </c>
      <c r="I1788" s="64">
        <v>52</v>
      </c>
      <c r="J1788" s="64">
        <v>0</v>
      </c>
      <c r="K1788" s="64" t="s">
        <v>395</v>
      </c>
      <c r="L1788" s="64">
        <v>-3</v>
      </c>
      <c r="M1788" s="64">
        <v>1</v>
      </c>
      <c r="N1788" s="62">
        <f t="shared" si="27"/>
        <v>0</v>
      </c>
    </row>
    <row r="1789" spans="1:14" ht="12.75">
      <c r="A1789" s="63">
        <v>1786</v>
      </c>
      <c r="B1789" s="64" t="s">
        <v>2276</v>
      </c>
      <c r="C1789" s="64" t="s">
        <v>488</v>
      </c>
      <c r="D1789" s="64">
        <v>2</v>
      </c>
      <c r="E1789" s="64">
        <v>35</v>
      </c>
      <c r="F1789" s="64">
        <v>0</v>
      </c>
      <c r="G1789" s="64" t="s">
        <v>423</v>
      </c>
      <c r="H1789" s="64">
        <v>44</v>
      </c>
      <c r="I1789" s="64">
        <v>14</v>
      </c>
      <c r="J1789" s="64">
        <v>0</v>
      </c>
      <c r="K1789" s="64" t="s">
        <v>395</v>
      </c>
      <c r="L1789" s="64">
        <v>-3</v>
      </c>
      <c r="M1789" s="64">
        <v>1</v>
      </c>
      <c r="N1789" s="62">
        <f t="shared" si="27"/>
        <v>0</v>
      </c>
    </row>
    <row r="1790" spans="1:14" ht="12.75">
      <c r="A1790" s="63">
        <v>1787</v>
      </c>
      <c r="B1790" s="64" t="s">
        <v>2277</v>
      </c>
      <c r="C1790" s="64" t="s">
        <v>488</v>
      </c>
      <c r="D1790" s="64">
        <v>23</v>
      </c>
      <c r="E1790" s="64">
        <v>0</v>
      </c>
      <c r="F1790" s="64">
        <v>0</v>
      </c>
      <c r="G1790" s="64" t="s">
        <v>423</v>
      </c>
      <c r="H1790" s="64">
        <v>47</v>
      </c>
      <c r="I1790" s="64">
        <v>8</v>
      </c>
      <c r="J1790" s="64">
        <v>0</v>
      </c>
      <c r="K1790" s="64" t="s">
        <v>395</v>
      </c>
      <c r="L1790" s="64">
        <v>-3</v>
      </c>
      <c r="M1790" s="64">
        <v>1</v>
      </c>
      <c r="N1790" s="62">
        <f t="shared" si="27"/>
        <v>0</v>
      </c>
    </row>
    <row r="1791" spans="1:14" ht="12.75">
      <c r="A1791" s="63">
        <v>1788</v>
      </c>
      <c r="B1791" s="64" t="s">
        <v>2278</v>
      </c>
      <c r="C1791" s="64" t="s">
        <v>441</v>
      </c>
      <c r="D1791" s="64">
        <v>42</v>
      </c>
      <c r="E1791" s="64">
        <v>48</v>
      </c>
      <c r="F1791" s="64">
        <v>0</v>
      </c>
      <c r="G1791" s="64" t="s">
        <v>389</v>
      </c>
      <c r="H1791" s="64">
        <v>141</v>
      </c>
      <c r="I1791" s="64">
        <v>40</v>
      </c>
      <c r="J1791" s="64">
        <v>0</v>
      </c>
      <c r="K1791" s="64" t="s">
        <v>347</v>
      </c>
      <c r="L1791" s="64">
        <v>9</v>
      </c>
      <c r="M1791" s="64">
        <v>1</v>
      </c>
      <c r="N1791" s="62">
        <f t="shared" si="27"/>
        <v>0</v>
      </c>
    </row>
    <row r="1792" spans="1:14" ht="12.75">
      <c r="A1792" s="63">
        <v>1789</v>
      </c>
      <c r="B1792" s="64" t="s">
        <v>2279</v>
      </c>
      <c r="C1792" s="64" t="s">
        <v>458</v>
      </c>
      <c r="D1792" s="64">
        <v>44</v>
      </c>
      <c r="E1792" s="64">
        <v>23</v>
      </c>
      <c r="F1792" s="64">
        <v>0</v>
      </c>
      <c r="G1792" s="64" t="s">
        <v>389</v>
      </c>
      <c r="H1792" s="64">
        <v>74</v>
      </c>
      <c r="I1792" s="64">
        <v>12</v>
      </c>
      <c r="J1792" s="64">
        <v>0</v>
      </c>
      <c r="K1792" s="64" t="s">
        <v>395</v>
      </c>
      <c r="L1792" s="64">
        <v>-5</v>
      </c>
      <c r="M1792" s="64">
        <v>1</v>
      </c>
      <c r="N1792" s="62">
        <f t="shared" si="27"/>
        <v>0</v>
      </c>
    </row>
    <row r="1793" spans="1:14" ht="12.75">
      <c r="A1793" s="63">
        <v>1790</v>
      </c>
      <c r="B1793" s="65" t="s">
        <v>2280</v>
      </c>
      <c r="C1793" s="65" t="s">
        <v>719</v>
      </c>
      <c r="D1793" s="64">
        <v>27</v>
      </c>
      <c r="E1793" s="64">
        <v>24</v>
      </c>
      <c r="F1793" s="64">
        <v>0</v>
      </c>
      <c r="G1793" s="64" t="s">
        <v>389</v>
      </c>
      <c r="H1793" s="64">
        <v>82</v>
      </c>
      <c r="I1793" s="64">
        <v>33</v>
      </c>
      <c r="J1793" s="64">
        <v>0</v>
      </c>
      <c r="K1793" s="64" t="s">
        <v>395</v>
      </c>
      <c r="L1793" s="64">
        <v>-5</v>
      </c>
      <c r="M1793" s="64">
        <v>1</v>
      </c>
      <c r="N1793" s="62">
        <f t="shared" si="27"/>
        <v>0</v>
      </c>
    </row>
    <row r="1794" spans="1:14" ht="12.75">
      <c r="A1794" s="63">
        <v>1791</v>
      </c>
      <c r="B1794" s="65" t="s">
        <v>2281</v>
      </c>
      <c r="C1794" s="65" t="s">
        <v>787</v>
      </c>
      <c r="D1794" s="64">
        <v>41</v>
      </c>
      <c r="E1794" s="64">
        <v>27</v>
      </c>
      <c r="F1794" s="64">
        <v>0</v>
      </c>
      <c r="G1794" s="64" t="s">
        <v>389</v>
      </c>
      <c r="H1794" s="64">
        <v>106</v>
      </c>
      <c r="I1794" s="64">
        <v>49</v>
      </c>
      <c r="J1794" s="64">
        <v>0</v>
      </c>
      <c r="K1794" s="64" t="s">
        <v>395</v>
      </c>
      <c r="L1794" s="64">
        <v>-7</v>
      </c>
      <c r="M1794" s="64">
        <v>1</v>
      </c>
      <c r="N1794" s="62">
        <f t="shared" si="27"/>
        <v>0</v>
      </c>
    </row>
    <row r="1795" spans="1:14" ht="12.75">
      <c r="A1795" s="63">
        <v>1792</v>
      </c>
      <c r="B1795" s="64" t="s">
        <v>2282</v>
      </c>
      <c r="C1795" s="64" t="s">
        <v>394</v>
      </c>
      <c r="D1795" s="64">
        <v>42</v>
      </c>
      <c r="E1795" s="64">
        <v>60</v>
      </c>
      <c r="F1795" s="64">
        <v>0</v>
      </c>
      <c r="G1795" s="64" t="s">
        <v>389</v>
      </c>
      <c r="H1795" s="64">
        <v>82</v>
      </c>
      <c r="I1795" s="64">
        <v>19</v>
      </c>
      <c r="J1795" s="64">
        <v>0</v>
      </c>
      <c r="K1795" s="64" t="s">
        <v>395</v>
      </c>
      <c r="L1795" s="64">
        <v>-5</v>
      </c>
      <c r="M1795" s="64">
        <v>1</v>
      </c>
      <c r="N1795" s="62">
        <f aca="true" t="shared" si="28" ref="N1795:N1858">+IF(C1795=$N$1,B1795,)</f>
        <v>0</v>
      </c>
    </row>
    <row r="1796" spans="1:14" ht="12.75">
      <c r="A1796" s="63">
        <v>1793</v>
      </c>
      <c r="B1796" s="64" t="s">
        <v>2283</v>
      </c>
      <c r="C1796" s="64" t="s">
        <v>394</v>
      </c>
      <c r="D1796" s="64">
        <v>52</v>
      </c>
      <c r="E1796" s="64">
        <v>10</v>
      </c>
      <c r="F1796" s="64">
        <v>0</v>
      </c>
      <c r="G1796" s="64" t="s">
        <v>389</v>
      </c>
      <c r="H1796" s="64">
        <v>106</v>
      </c>
      <c r="I1796" s="64">
        <v>41</v>
      </c>
      <c r="J1796" s="64">
        <v>0</v>
      </c>
      <c r="K1796" s="64" t="s">
        <v>395</v>
      </c>
      <c r="L1796" s="64">
        <v>-6</v>
      </c>
      <c r="M1796" s="64">
        <v>1</v>
      </c>
      <c r="N1796" s="62">
        <f t="shared" si="28"/>
        <v>0</v>
      </c>
    </row>
    <row r="1797" spans="1:14" ht="12.75">
      <c r="A1797" s="63">
        <v>1794</v>
      </c>
      <c r="B1797" s="64" t="s">
        <v>2284</v>
      </c>
      <c r="C1797" s="64" t="s">
        <v>480</v>
      </c>
      <c r="D1797" s="64">
        <v>46</v>
      </c>
      <c r="E1797" s="64">
        <v>15</v>
      </c>
      <c r="F1797" s="64">
        <v>0</v>
      </c>
      <c r="G1797" s="64" t="s">
        <v>389</v>
      </c>
      <c r="H1797" s="64">
        <v>84</v>
      </c>
      <c r="I1797" s="64">
        <v>28</v>
      </c>
      <c r="J1797" s="64">
        <v>0</v>
      </c>
      <c r="K1797" s="64" t="s">
        <v>395</v>
      </c>
      <c r="L1797" s="64">
        <v>-5</v>
      </c>
      <c r="M1797" s="64">
        <v>1</v>
      </c>
      <c r="N1797" s="62">
        <f t="shared" si="28"/>
        <v>0</v>
      </c>
    </row>
    <row r="1798" spans="1:14" ht="12.75">
      <c r="A1798" s="63">
        <v>1795</v>
      </c>
      <c r="B1798" s="64" t="s">
        <v>2285</v>
      </c>
      <c r="C1798" s="64" t="s">
        <v>457</v>
      </c>
      <c r="D1798" s="64">
        <v>32</v>
      </c>
      <c r="E1798" s="64">
        <v>8</v>
      </c>
      <c r="F1798" s="64">
        <v>0</v>
      </c>
      <c r="G1798" s="64" t="s">
        <v>389</v>
      </c>
      <c r="H1798" s="64">
        <v>81</v>
      </c>
      <c r="I1798" s="64">
        <v>12</v>
      </c>
      <c r="J1798" s="64">
        <v>0</v>
      </c>
      <c r="K1798" s="64" t="s">
        <v>395</v>
      </c>
      <c r="L1798" s="64">
        <v>-5</v>
      </c>
      <c r="M1798" s="64">
        <v>1</v>
      </c>
      <c r="N1798" s="62">
        <f t="shared" si="28"/>
        <v>0</v>
      </c>
    </row>
    <row r="1799" spans="1:14" ht="12.75">
      <c r="A1799" s="63">
        <v>1796</v>
      </c>
      <c r="B1799" s="65" t="s">
        <v>2286</v>
      </c>
      <c r="C1799" s="65" t="s">
        <v>1299</v>
      </c>
      <c r="D1799" s="64">
        <v>61</v>
      </c>
      <c r="E1799" s="64">
        <v>57</v>
      </c>
      <c r="F1799" s="64">
        <v>0</v>
      </c>
      <c r="G1799" s="64" t="s">
        <v>389</v>
      </c>
      <c r="H1799" s="64">
        <v>28</v>
      </c>
      <c r="I1799" s="64">
        <v>57</v>
      </c>
      <c r="J1799" s="64">
        <v>0</v>
      </c>
      <c r="K1799" s="64" t="s">
        <v>347</v>
      </c>
      <c r="L1799" s="64">
        <v>2</v>
      </c>
      <c r="M1799" s="64">
        <v>1</v>
      </c>
      <c r="N1799" s="62">
        <f t="shared" si="28"/>
        <v>0</v>
      </c>
    </row>
    <row r="1800" spans="1:14" ht="12.75">
      <c r="A1800" s="63">
        <v>1797</v>
      </c>
      <c r="B1800" s="65" t="s">
        <v>2287</v>
      </c>
      <c r="C1800" s="65" t="s">
        <v>449</v>
      </c>
      <c r="D1800" s="64">
        <v>0</v>
      </c>
      <c r="E1800" s="64">
        <v>40</v>
      </c>
      <c r="F1800" s="64">
        <v>0</v>
      </c>
      <c r="G1800" s="64" t="s">
        <v>423</v>
      </c>
      <c r="H1800" s="64">
        <v>100</v>
      </c>
      <c r="I1800" s="64">
        <v>46</v>
      </c>
      <c r="J1800" s="64">
        <v>0</v>
      </c>
      <c r="K1800" s="64" t="s">
        <v>347</v>
      </c>
      <c r="L1800" s="64">
        <v>7</v>
      </c>
      <c r="M1800" s="64">
        <v>10</v>
      </c>
      <c r="N1800" s="62" t="str">
        <f t="shared" si="28"/>
        <v>SAWAH LUNTO</v>
      </c>
    </row>
    <row r="1801" spans="1:14" ht="12.75">
      <c r="A1801" s="63">
        <v>1798</v>
      </c>
      <c r="B1801" s="64" t="s">
        <v>2288</v>
      </c>
      <c r="C1801" s="64" t="s">
        <v>458</v>
      </c>
      <c r="D1801" s="64">
        <v>42</v>
      </c>
      <c r="E1801" s="64">
        <v>51</v>
      </c>
      <c r="F1801" s="64">
        <v>0</v>
      </c>
      <c r="G1801" s="64" t="s">
        <v>389</v>
      </c>
      <c r="H1801" s="64">
        <v>73</v>
      </c>
      <c r="I1801" s="64">
        <v>56</v>
      </c>
      <c r="J1801" s="64">
        <v>0</v>
      </c>
      <c r="K1801" s="64" t="s">
        <v>395</v>
      </c>
      <c r="L1801" s="64">
        <v>-5</v>
      </c>
      <c r="M1801" s="64">
        <v>1</v>
      </c>
      <c r="N1801" s="62">
        <f t="shared" si="28"/>
        <v>0</v>
      </c>
    </row>
    <row r="1802" spans="1:14" ht="12.75">
      <c r="A1802" s="63">
        <v>1799</v>
      </c>
      <c r="B1802" s="64" t="s">
        <v>2289</v>
      </c>
      <c r="C1802" s="64" t="s">
        <v>674</v>
      </c>
      <c r="D1802" s="64">
        <v>53</v>
      </c>
      <c r="E1802" s="64">
        <v>38</v>
      </c>
      <c r="F1802" s="64">
        <v>0</v>
      </c>
      <c r="G1802" s="64" t="s">
        <v>389</v>
      </c>
      <c r="H1802" s="64">
        <v>11</v>
      </c>
      <c r="I1802" s="64">
        <v>25</v>
      </c>
      <c r="J1802" s="64">
        <v>0</v>
      </c>
      <c r="K1802" s="64" t="s">
        <v>347</v>
      </c>
      <c r="L1802" s="64">
        <v>1</v>
      </c>
      <c r="M1802" s="64">
        <v>1</v>
      </c>
      <c r="N1802" s="62">
        <f t="shared" si="28"/>
        <v>0</v>
      </c>
    </row>
    <row r="1803" spans="1:14" ht="12.75">
      <c r="A1803" s="63">
        <v>1800</v>
      </c>
      <c r="B1803" s="64" t="s">
        <v>2290</v>
      </c>
      <c r="C1803" s="64" t="s">
        <v>478</v>
      </c>
      <c r="D1803" s="64">
        <v>41</v>
      </c>
      <c r="E1803" s="64">
        <v>53</v>
      </c>
      <c r="F1803" s="64">
        <v>0</v>
      </c>
      <c r="G1803" s="64" t="s">
        <v>389</v>
      </c>
      <c r="H1803" s="64">
        <v>103</v>
      </c>
      <c r="I1803" s="64">
        <v>36</v>
      </c>
      <c r="J1803" s="64">
        <v>0</v>
      </c>
      <c r="K1803" s="64" t="s">
        <v>395</v>
      </c>
      <c r="L1803" s="64">
        <v>-7</v>
      </c>
      <c r="M1803" s="64">
        <v>1</v>
      </c>
      <c r="N1803" s="62">
        <f t="shared" si="28"/>
        <v>0</v>
      </c>
    </row>
    <row r="1804" spans="1:14" ht="12.75">
      <c r="A1804" s="63">
        <v>1801</v>
      </c>
      <c r="B1804" s="65" t="s">
        <v>2291</v>
      </c>
      <c r="C1804" s="65" t="s">
        <v>476</v>
      </c>
      <c r="D1804" s="64">
        <v>41</v>
      </c>
      <c r="E1804" s="64">
        <v>20</v>
      </c>
      <c r="F1804" s="64">
        <v>0</v>
      </c>
      <c r="G1804" s="64" t="s">
        <v>389</v>
      </c>
      <c r="H1804" s="64">
        <v>75</v>
      </c>
      <c r="I1804" s="64">
        <v>44</v>
      </c>
      <c r="J1804" s="64">
        <v>0</v>
      </c>
      <c r="K1804" s="64" t="s">
        <v>395</v>
      </c>
      <c r="L1804" s="64">
        <v>-5</v>
      </c>
      <c r="M1804" s="64">
        <v>1</v>
      </c>
      <c r="N1804" s="62">
        <f t="shared" si="28"/>
        <v>0</v>
      </c>
    </row>
    <row r="1805" spans="1:14" ht="12.75">
      <c r="A1805" s="63">
        <v>1802</v>
      </c>
      <c r="B1805" s="64" t="s">
        <v>2292</v>
      </c>
      <c r="C1805" s="64" t="s">
        <v>660</v>
      </c>
      <c r="D1805" s="64">
        <v>47</v>
      </c>
      <c r="E1805" s="64">
        <v>27</v>
      </c>
      <c r="F1805" s="64">
        <v>0</v>
      </c>
      <c r="G1805" s="64" t="s">
        <v>389</v>
      </c>
      <c r="H1805" s="64">
        <v>122</v>
      </c>
      <c r="I1805" s="64">
        <v>18</v>
      </c>
      <c r="J1805" s="64">
        <v>0</v>
      </c>
      <c r="K1805" s="64" t="s">
        <v>395</v>
      </c>
      <c r="L1805" s="64">
        <v>-8</v>
      </c>
      <c r="M1805" s="64">
        <v>1</v>
      </c>
      <c r="N1805" s="62">
        <f t="shared" si="28"/>
        <v>0</v>
      </c>
    </row>
    <row r="1806" spans="1:14" ht="12.75">
      <c r="A1806" s="63">
        <v>1803</v>
      </c>
      <c r="B1806" s="64" t="s">
        <v>2293</v>
      </c>
      <c r="C1806" s="64" t="s">
        <v>666</v>
      </c>
      <c r="D1806" s="64">
        <v>27</v>
      </c>
      <c r="E1806" s="64">
        <v>1</v>
      </c>
      <c r="F1806" s="64">
        <v>0</v>
      </c>
      <c r="G1806" s="64" t="s">
        <v>389</v>
      </c>
      <c r="H1806" s="64">
        <v>14</v>
      </c>
      <c r="I1806" s="64">
        <v>28</v>
      </c>
      <c r="J1806" s="64">
        <v>0</v>
      </c>
      <c r="K1806" s="64" t="s">
        <v>347</v>
      </c>
      <c r="L1806" s="64">
        <v>2</v>
      </c>
      <c r="M1806" s="64">
        <v>1</v>
      </c>
      <c r="N1806" s="62">
        <f t="shared" si="28"/>
        <v>0</v>
      </c>
    </row>
    <row r="1807" spans="1:14" ht="12.75">
      <c r="A1807" s="63">
        <v>1804</v>
      </c>
      <c r="B1807" s="65" t="s">
        <v>2294</v>
      </c>
      <c r="C1807" s="65" t="s">
        <v>834</v>
      </c>
      <c r="D1807" s="64">
        <v>38</v>
      </c>
      <c r="E1807" s="64">
        <v>42</v>
      </c>
      <c r="F1807" s="64">
        <v>0</v>
      </c>
      <c r="G1807" s="64" t="s">
        <v>389</v>
      </c>
      <c r="H1807" s="64">
        <v>93</v>
      </c>
      <c r="I1807" s="64">
        <v>11</v>
      </c>
      <c r="J1807" s="64">
        <v>0</v>
      </c>
      <c r="K1807" s="64" t="s">
        <v>395</v>
      </c>
      <c r="L1807" s="64">
        <v>-6</v>
      </c>
      <c r="M1807" s="64">
        <v>1</v>
      </c>
      <c r="N1807" s="62">
        <f t="shared" si="28"/>
        <v>0</v>
      </c>
    </row>
    <row r="1808" spans="1:14" ht="12.75">
      <c r="A1808" s="63">
        <v>1805</v>
      </c>
      <c r="B1808" s="65" t="s">
        <v>2295</v>
      </c>
      <c r="C1808" s="65" t="s">
        <v>449</v>
      </c>
      <c r="D1808" s="64">
        <v>2</v>
      </c>
      <c r="E1808" s="64">
        <v>53</v>
      </c>
      <c r="F1808" s="64">
        <v>0</v>
      </c>
      <c r="G1808" s="64" t="s">
        <v>423</v>
      </c>
      <c r="H1808" s="64">
        <v>103</v>
      </c>
      <c r="I1808" s="64">
        <v>50</v>
      </c>
      <c r="J1808" s="64">
        <v>0</v>
      </c>
      <c r="K1808" s="64" t="s">
        <v>347</v>
      </c>
      <c r="L1808" s="64">
        <v>7</v>
      </c>
      <c r="M1808" s="64">
        <v>10</v>
      </c>
      <c r="N1808" s="62" t="str">
        <f t="shared" si="28"/>
        <v>SEKAYU</v>
      </c>
    </row>
    <row r="1809" spans="1:14" ht="12.75">
      <c r="A1809" s="63">
        <v>1806</v>
      </c>
      <c r="B1809" s="64" t="s">
        <v>2296</v>
      </c>
      <c r="C1809" s="64" t="s">
        <v>449</v>
      </c>
      <c r="D1809" s="64">
        <v>1</v>
      </c>
      <c r="E1809" s="64">
        <v>0</v>
      </c>
      <c r="F1809" s="64">
        <v>0</v>
      </c>
      <c r="G1809" s="64" t="s">
        <v>389</v>
      </c>
      <c r="H1809" s="64">
        <v>102</v>
      </c>
      <c r="I1809" s="64">
        <v>15</v>
      </c>
      <c r="J1809" s="64">
        <v>0</v>
      </c>
      <c r="K1809" s="64" t="s">
        <v>347</v>
      </c>
      <c r="L1809" s="64">
        <v>7</v>
      </c>
      <c r="M1809" s="64">
        <v>10</v>
      </c>
      <c r="N1809" s="62" t="str">
        <f t="shared" si="28"/>
        <v>SELAT PANJANG</v>
      </c>
    </row>
    <row r="1810" spans="1:14" ht="12.75">
      <c r="A1810" s="63">
        <v>1807</v>
      </c>
      <c r="B1810" s="64" t="s">
        <v>2297</v>
      </c>
      <c r="C1810" s="64" t="s">
        <v>513</v>
      </c>
      <c r="D1810" s="64">
        <v>32</v>
      </c>
      <c r="E1810" s="64">
        <v>21</v>
      </c>
      <c r="F1810" s="64">
        <v>0</v>
      </c>
      <c r="G1810" s="64" t="s">
        <v>389</v>
      </c>
      <c r="H1810" s="64">
        <v>86</v>
      </c>
      <c r="I1810" s="64">
        <v>59</v>
      </c>
      <c r="J1810" s="64">
        <v>0</v>
      </c>
      <c r="K1810" s="64" t="s">
        <v>395</v>
      </c>
      <c r="L1810" s="64">
        <v>-6</v>
      </c>
      <c r="M1810" s="64">
        <v>1</v>
      </c>
      <c r="N1810" s="62">
        <f t="shared" si="28"/>
        <v>0</v>
      </c>
    </row>
    <row r="1811" spans="1:14" ht="12.75">
      <c r="A1811" s="63">
        <v>1808</v>
      </c>
      <c r="B1811" s="64" t="s">
        <v>2298</v>
      </c>
      <c r="C1811" s="64" t="s">
        <v>449</v>
      </c>
      <c r="D1811" s="64">
        <v>8</v>
      </c>
      <c r="E1811" s="64">
        <v>38</v>
      </c>
      <c r="F1811" s="64">
        <v>0</v>
      </c>
      <c r="G1811" s="64" t="s">
        <v>423</v>
      </c>
      <c r="H1811" s="64">
        <v>116</v>
      </c>
      <c r="I1811" s="64">
        <v>30</v>
      </c>
      <c r="J1811" s="64">
        <v>0</v>
      </c>
      <c r="K1811" s="64" t="s">
        <v>347</v>
      </c>
      <c r="L1811" s="64">
        <v>8</v>
      </c>
      <c r="M1811" s="64">
        <v>10</v>
      </c>
      <c r="N1811" s="62" t="str">
        <f t="shared" si="28"/>
        <v>SELONG</v>
      </c>
    </row>
    <row r="1812" spans="1:14" ht="12.75">
      <c r="A1812" s="63">
        <v>1809</v>
      </c>
      <c r="B1812" s="64" t="s">
        <v>2299</v>
      </c>
      <c r="C1812" s="64" t="s">
        <v>449</v>
      </c>
      <c r="D1812" s="64">
        <v>7</v>
      </c>
      <c r="E1812" s="64">
        <v>0</v>
      </c>
      <c r="F1812" s="64">
        <v>0</v>
      </c>
      <c r="G1812" s="64" t="s">
        <v>423</v>
      </c>
      <c r="H1812" s="64">
        <v>110</v>
      </c>
      <c r="I1812" s="64">
        <v>24</v>
      </c>
      <c r="J1812" s="64">
        <v>0</v>
      </c>
      <c r="K1812" s="64" t="s">
        <v>347</v>
      </c>
      <c r="L1812" s="64">
        <v>7</v>
      </c>
      <c r="M1812" s="64">
        <v>10</v>
      </c>
      <c r="N1812" s="62" t="str">
        <f t="shared" si="28"/>
        <v>SEMARANG</v>
      </c>
    </row>
    <row r="1813" spans="1:14" ht="12.75">
      <c r="A1813" s="63">
        <v>1810</v>
      </c>
      <c r="B1813" s="64" t="s">
        <v>2300</v>
      </c>
      <c r="C1813" s="64" t="s">
        <v>441</v>
      </c>
      <c r="D1813" s="64">
        <v>38</v>
      </c>
      <c r="E1813" s="64">
        <v>8</v>
      </c>
      <c r="F1813" s="64">
        <v>0</v>
      </c>
      <c r="G1813" s="64" t="s">
        <v>389</v>
      </c>
      <c r="H1813" s="64">
        <v>140</v>
      </c>
      <c r="I1813" s="64">
        <v>55</v>
      </c>
      <c r="J1813" s="64">
        <v>0</v>
      </c>
      <c r="K1813" s="64" t="s">
        <v>347</v>
      </c>
      <c r="L1813" s="64">
        <v>9</v>
      </c>
      <c r="M1813" s="64">
        <v>1</v>
      </c>
      <c r="N1813" s="62">
        <f t="shared" si="28"/>
        <v>0</v>
      </c>
    </row>
    <row r="1814" spans="1:14" ht="12.75">
      <c r="A1814" s="63">
        <v>1811</v>
      </c>
      <c r="B1814" s="64" t="s">
        <v>2301</v>
      </c>
      <c r="C1814" s="64" t="s">
        <v>1351</v>
      </c>
      <c r="D1814" s="64">
        <v>37</v>
      </c>
      <c r="E1814" s="64">
        <v>30</v>
      </c>
      <c r="F1814" s="64">
        <v>0</v>
      </c>
      <c r="G1814" s="64" t="s">
        <v>389</v>
      </c>
      <c r="H1814" s="64">
        <v>127</v>
      </c>
      <c r="I1814" s="64">
        <v>0</v>
      </c>
      <c r="J1814" s="64">
        <v>0</v>
      </c>
      <c r="K1814" s="64" t="s">
        <v>347</v>
      </c>
      <c r="L1814" s="64">
        <v>9</v>
      </c>
      <c r="M1814" s="64">
        <v>1</v>
      </c>
      <c r="N1814" s="62">
        <f t="shared" si="28"/>
        <v>0</v>
      </c>
    </row>
    <row r="1815" spans="1:14" ht="12.75">
      <c r="A1815" s="63">
        <v>1812</v>
      </c>
      <c r="B1815" s="64" t="s">
        <v>2301</v>
      </c>
      <c r="C1815" s="64" t="s">
        <v>871</v>
      </c>
      <c r="D1815" s="64">
        <v>37</v>
      </c>
      <c r="E1815" s="64">
        <v>33</v>
      </c>
      <c r="F1815" s="64">
        <v>0</v>
      </c>
      <c r="G1815" s="64" t="s">
        <v>389</v>
      </c>
      <c r="H1815" s="64">
        <v>126</v>
      </c>
      <c r="I1815" s="64">
        <v>48</v>
      </c>
      <c r="J1815" s="64">
        <v>0</v>
      </c>
      <c r="K1815" s="64" t="s">
        <v>347</v>
      </c>
      <c r="L1815" s="64">
        <v>9</v>
      </c>
      <c r="M1815" s="64">
        <v>1</v>
      </c>
      <c r="N1815" s="62">
        <f t="shared" si="28"/>
        <v>0</v>
      </c>
    </row>
    <row r="1816" spans="1:14" ht="12.75">
      <c r="A1816" s="63">
        <v>1813</v>
      </c>
      <c r="B1816" s="64" t="s">
        <v>2302</v>
      </c>
      <c r="C1816" s="64" t="s">
        <v>394</v>
      </c>
      <c r="D1816" s="64">
        <v>50</v>
      </c>
      <c r="E1816" s="64">
        <v>13</v>
      </c>
      <c r="F1816" s="64">
        <v>0</v>
      </c>
      <c r="G1816" s="64" t="s">
        <v>389</v>
      </c>
      <c r="H1816" s="64">
        <v>66</v>
      </c>
      <c r="I1816" s="64">
        <v>17</v>
      </c>
      <c r="J1816" s="64">
        <v>0</v>
      </c>
      <c r="K1816" s="64" t="s">
        <v>395</v>
      </c>
      <c r="L1816" s="64">
        <v>-5</v>
      </c>
      <c r="M1816" s="64">
        <v>1</v>
      </c>
      <c r="N1816" s="62">
        <f t="shared" si="28"/>
        <v>0</v>
      </c>
    </row>
    <row r="1817" spans="1:14" ht="12.75">
      <c r="A1817" s="63">
        <v>1814</v>
      </c>
      <c r="B1817" s="64" t="s">
        <v>2303</v>
      </c>
      <c r="C1817" s="64" t="s">
        <v>449</v>
      </c>
      <c r="D1817" s="64">
        <v>6</v>
      </c>
      <c r="E1817" s="64">
        <v>53</v>
      </c>
      <c r="F1817" s="64">
        <v>0</v>
      </c>
      <c r="G1817" s="64" t="s">
        <v>423</v>
      </c>
      <c r="H1817" s="64">
        <v>113</v>
      </c>
      <c r="I1817" s="64">
        <v>0</v>
      </c>
      <c r="J1817" s="64">
        <v>0</v>
      </c>
      <c r="K1817" s="64" t="s">
        <v>347</v>
      </c>
      <c r="L1817" s="64">
        <v>7</v>
      </c>
      <c r="M1817" s="64">
        <v>10</v>
      </c>
      <c r="N1817" s="62" t="str">
        <f t="shared" si="28"/>
        <v>SEPULUH</v>
      </c>
    </row>
    <row r="1818" spans="1:14" ht="12.75">
      <c r="A1818" s="63">
        <v>1815</v>
      </c>
      <c r="B1818" s="64" t="s">
        <v>2304</v>
      </c>
      <c r="C1818" s="64" t="s">
        <v>449</v>
      </c>
      <c r="D1818" s="64">
        <v>6</v>
      </c>
      <c r="E1818" s="64">
        <v>8</v>
      </c>
      <c r="F1818" s="64">
        <v>0</v>
      </c>
      <c r="G1818" s="64" t="s">
        <v>423</v>
      </c>
      <c r="H1818" s="64">
        <v>106</v>
      </c>
      <c r="I1818" s="64">
        <v>9</v>
      </c>
      <c r="J1818" s="64">
        <v>0</v>
      </c>
      <c r="K1818" s="64" t="s">
        <v>347</v>
      </c>
      <c r="L1818" s="64">
        <v>7</v>
      </c>
      <c r="M1818" s="64">
        <v>10</v>
      </c>
      <c r="N1818" s="62" t="str">
        <f t="shared" si="28"/>
        <v>SERANG</v>
      </c>
    </row>
    <row r="1819" spans="1:14" ht="12.75">
      <c r="A1819" s="63">
        <v>1816</v>
      </c>
      <c r="B1819" s="65" t="s">
        <v>2305</v>
      </c>
      <c r="C1819" s="65" t="s">
        <v>484</v>
      </c>
      <c r="D1819" s="64">
        <v>2</v>
      </c>
      <c r="E1819" s="64">
        <v>43</v>
      </c>
      <c r="F1819" s="64">
        <v>0</v>
      </c>
      <c r="G1819" s="64" t="s">
        <v>389</v>
      </c>
      <c r="H1819" s="64">
        <v>101</v>
      </c>
      <c r="I1819" s="64">
        <v>53</v>
      </c>
      <c r="J1819" s="64">
        <v>0</v>
      </c>
      <c r="K1819" s="64" t="s">
        <v>347</v>
      </c>
      <c r="L1819" s="64">
        <v>8</v>
      </c>
      <c r="M1819" s="64">
        <v>1</v>
      </c>
      <c r="N1819" s="62">
        <f t="shared" si="28"/>
        <v>0</v>
      </c>
    </row>
    <row r="1820" spans="1:14" ht="12.75">
      <c r="A1820" s="63">
        <v>1817</v>
      </c>
      <c r="B1820" s="65" t="s">
        <v>2306</v>
      </c>
      <c r="C1820" s="65" t="s">
        <v>472</v>
      </c>
      <c r="D1820" s="64">
        <v>37</v>
      </c>
      <c r="E1820" s="64">
        <v>25</v>
      </c>
      <c r="F1820" s="64">
        <v>0</v>
      </c>
      <c r="G1820" s="64" t="s">
        <v>389</v>
      </c>
      <c r="H1820" s="64">
        <v>5</v>
      </c>
      <c r="I1820" s="64">
        <v>54</v>
      </c>
      <c r="J1820" s="64">
        <v>0</v>
      </c>
      <c r="K1820" s="64" t="s">
        <v>395</v>
      </c>
      <c r="L1820" s="64">
        <v>1</v>
      </c>
      <c r="M1820" s="64">
        <v>1</v>
      </c>
      <c r="N1820" s="62">
        <f t="shared" si="28"/>
        <v>0</v>
      </c>
    </row>
    <row r="1821" spans="1:14" ht="12.75">
      <c r="A1821" s="63">
        <v>1818</v>
      </c>
      <c r="B1821" s="64" t="s">
        <v>2307</v>
      </c>
      <c r="C1821" s="64" t="s">
        <v>1014</v>
      </c>
      <c r="D1821" s="64">
        <v>34</v>
      </c>
      <c r="E1821" s="64">
        <v>43</v>
      </c>
      <c r="F1821" s="64">
        <v>0</v>
      </c>
      <c r="G1821" s="64" t="s">
        <v>389</v>
      </c>
      <c r="H1821" s="64">
        <v>10</v>
      </c>
      <c r="I1821" s="64">
        <v>42</v>
      </c>
      <c r="J1821" s="64">
        <v>0</v>
      </c>
      <c r="K1821" s="64" t="s">
        <v>347</v>
      </c>
      <c r="L1821" s="64">
        <v>1</v>
      </c>
      <c r="M1821" s="64">
        <v>1</v>
      </c>
      <c r="N1821" s="62">
        <f t="shared" si="28"/>
        <v>0</v>
      </c>
    </row>
    <row r="1822" spans="1:14" ht="12.75">
      <c r="A1822" s="63">
        <v>1819</v>
      </c>
      <c r="B1822" s="64" t="s">
        <v>2308</v>
      </c>
      <c r="C1822" s="64" t="s">
        <v>645</v>
      </c>
      <c r="D1822" s="64">
        <v>31</v>
      </c>
      <c r="E1822" s="64">
        <v>12</v>
      </c>
      <c r="F1822" s="64">
        <v>0</v>
      </c>
      <c r="G1822" s="64" t="s">
        <v>389</v>
      </c>
      <c r="H1822" s="64">
        <v>121</v>
      </c>
      <c r="I1822" s="64">
        <v>20</v>
      </c>
      <c r="J1822" s="64">
        <v>0</v>
      </c>
      <c r="K1822" s="64" t="s">
        <v>347</v>
      </c>
      <c r="L1822" s="64">
        <v>8</v>
      </c>
      <c r="M1822" s="64">
        <v>1</v>
      </c>
      <c r="N1822" s="62">
        <f t="shared" si="28"/>
        <v>0</v>
      </c>
    </row>
    <row r="1823" spans="1:14" ht="12.75">
      <c r="A1823" s="63">
        <v>1820</v>
      </c>
      <c r="B1823" s="64" t="s">
        <v>2309</v>
      </c>
      <c r="C1823" s="64" t="s">
        <v>1038</v>
      </c>
      <c r="D1823" s="64">
        <v>52</v>
      </c>
      <c r="E1823" s="64">
        <v>42</v>
      </c>
      <c r="F1823" s="64">
        <v>0</v>
      </c>
      <c r="G1823" s="64" t="s">
        <v>389</v>
      </c>
      <c r="H1823" s="64">
        <v>8</v>
      </c>
      <c r="I1823" s="64">
        <v>55</v>
      </c>
      <c r="J1823" s="64">
        <v>0</v>
      </c>
      <c r="K1823" s="64" t="s">
        <v>395</v>
      </c>
      <c r="L1823" s="64">
        <v>0</v>
      </c>
      <c r="M1823" s="64">
        <v>1</v>
      </c>
      <c r="N1823" s="62">
        <f t="shared" si="28"/>
        <v>0</v>
      </c>
    </row>
    <row r="1824" spans="1:14" ht="12.75">
      <c r="A1824" s="63">
        <v>1821</v>
      </c>
      <c r="B1824" s="65" t="s">
        <v>2310</v>
      </c>
      <c r="C1824" s="65" t="s">
        <v>406</v>
      </c>
      <c r="D1824" s="64">
        <v>25</v>
      </c>
      <c r="E1824" s="64">
        <v>21</v>
      </c>
      <c r="F1824" s="64">
        <v>0</v>
      </c>
      <c r="G1824" s="64" t="s">
        <v>389</v>
      </c>
      <c r="H1824" s="64">
        <v>55</v>
      </c>
      <c r="I1824" s="64">
        <v>24</v>
      </c>
      <c r="J1824" s="64">
        <v>0</v>
      </c>
      <c r="K1824" s="64" t="s">
        <v>347</v>
      </c>
      <c r="L1824" s="64">
        <v>4</v>
      </c>
      <c r="M1824" s="64">
        <v>1</v>
      </c>
      <c r="N1824" s="62">
        <f t="shared" si="28"/>
        <v>0</v>
      </c>
    </row>
    <row r="1825" spans="1:14" ht="12.75">
      <c r="A1825" s="63">
        <v>1822</v>
      </c>
      <c r="B1825" s="64" t="s">
        <v>2311</v>
      </c>
      <c r="C1825" s="64" t="s">
        <v>399</v>
      </c>
      <c r="D1825" s="64">
        <v>17</v>
      </c>
      <c r="E1825" s="64">
        <v>25</v>
      </c>
      <c r="F1825" s="64">
        <v>0</v>
      </c>
      <c r="G1825" s="64" t="s">
        <v>389</v>
      </c>
      <c r="H1825" s="64">
        <v>47</v>
      </c>
      <c r="I1825" s="64">
        <v>6</v>
      </c>
      <c r="J1825" s="64">
        <v>0</v>
      </c>
      <c r="K1825" s="64" t="s">
        <v>347</v>
      </c>
      <c r="L1825" s="64">
        <v>3</v>
      </c>
      <c r="M1825" s="64">
        <v>1</v>
      </c>
      <c r="N1825" s="62">
        <f t="shared" si="28"/>
        <v>0</v>
      </c>
    </row>
    <row r="1826" spans="1:14" ht="12.75">
      <c r="A1826" s="63">
        <v>1823</v>
      </c>
      <c r="B1826" s="64" t="s">
        <v>2312</v>
      </c>
      <c r="C1826" s="64" t="s">
        <v>523</v>
      </c>
      <c r="D1826" s="64">
        <v>43</v>
      </c>
      <c r="E1826" s="64">
        <v>46</v>
      </c>
      <c r="F1826" s="64">
        <v>0</v>
      </c>
      <c r="G1826" s="64" t="s">
        <v>389</v>
      </c>
      <c r="H1826" s="64">
        <v>87</v>
      </c>
      <c r="I1826" s="64">
        <v>51</v>
      </c>
      <c r="J1826" s="64">
        <v>0</v>
      </c>
      <c r="K1826" s="64" t="s">
        <v>395</v>
      </c>
      <c r="L1826" s="64">
        <v>-6</v>
      </c>
      <c r="M1826" s="64">
        <v>1</v>
      </c>
      <c r="N1826" s="62">
        <f t="shared" si="28"/>
        <v>0</v>
      </c>
    </row>
    <row r="1827" spans="1:14" ht="12.75">
      <c r="A1827" s="63">
        <v>1824</v>
      </c>
      <c r="B1827" s="65" t="s">
        <v>2313</v>
      </c>
      <c r="C1827" s="65" t="s">
        <v>653</v>
      </c>
      <c r="D1827" s="64">
        <v>53</v>
      </c>
      <c r="E1827" s="64">
        <v>23</v>
      </c>
      <c r="F1827" s="64">
        <v>0</v>
      </c>
      <c r="G1827" s="64" t="s">
        <v>389</v>
      </c>
      <c r="H1827" s="64">
        <v>1</v>
      </c>
      <c r="I1827" s="64">
        <v>30</v>
      </c>
      <c r="J1827" s="64">
        <v>0</v>
      </c>
      <c r="K1827" s="64" t="s">
        <v>395</v>
      </c>
      <c r="L1827" s="64">
        <v>0</v>
      </c>
      <c r="M1827" s="64">
        <v>1</v>
      </c>
      <c r="N1827" s="62">
        <f t="shared" si="28"/>
        <v>0</v>
      </c>
    </row>
    <row r="1828" spans="1:14" ht="12.75">
      <c r="A1828" s="63">
        <v>1825</v>
      </c>
      <c r="B1828" s="64" t="s">
        <v>2314</v>
      </c>
      <c r="C1828" s="64" t="s">
        <v>660</v>
      </c>
      <c r="D1828" s="64">
        <v>47</v>
      </c>
      <c r="E1828" s="64">
        <v>14</v>
      </c>
      <c r="F1828" s="64">
        <v>0</v>
      </c>
      <c r="G1828" s="64" t="s">
        <v>389</v>
      </c>
      <c r="H1828" s="64">
        <v>123</v>
      </c>
      <c r="I1828" s="64">
        <v>8</v>
      </c>
      <c r="J1828" s="64">
        <v>0</v>
      </c>
      <c r="K1828" s="64" t="s">
        <v>395</v>
      </c>
      <c r="L1828" s="64">
        <v>-8</v>
      </c>
      <c r="M1828" s="64">
        <v>1</v>
      </c>
      <c r="N1828" s="62">
        <f t="shared" si="28"/>
        <v>0</v>
      </c>
    </row>
    <row r="1829" spans="1:14" ht="12.75">
      <c r="A1829" s="63">
        <v>1826</v>
      </c>
      <c r="B1829" s="64" t="s">
        <v>2315</v>
      </c>
      <c r="C1829" s="64" t="s">
        <v>416</v>
      </c>
      <c r="D1829" s="64">
        <v>52</v>
      </c>
      <c r="E1829" s="64">
        <v>43</v>
      </c>
      <c r="F1829" s="64">
        <v>0</v>
      </c>
      <c r="G1829" s="64" t="s">
        <v>389</v>
      </c>
      <c r="H1829" s="64">
        <v>174</v>
      </c>
      <c r="I1829" s="64">
        <v>5</v>
      </c>
      <c r="J1829" s="64">
        <v>0</v>
      </c>
      <c r="K1829" s="64" t="s">
        <v>347</v>
      </c>
      <c r="L1829" s="64">
        <v>-9</v>
      </c>
      <c r="M1829" s="64">
        <v>1</v>
      </c>
      <c r="N1829" s="62">
        <f t="shared" si="28"/>
        <v>0</v>
      </c>
    </row>
    <row r="1830" spans="1:14" ht="12.75">
      <c r="A1830" s="63">
        <v>1827</v>
      </c>
      <c r="B1830" s="65" t="s">
        <v>2316</v>
      </c>
      <c r="C1830" s="65" t="s">
        <v>645</v>
      </c>
      <c r="D1830" s="64">
        <v>41</v>
      </c>
      <c r="E1830" s="64">
        <v>48</v>
      </c>
      <c r="F1830" s="64">
        <v>0</v>
      </c>
      <c r="G1830" s="64" t="s">
        <v>389</v>
      </c>
      <c r="H1830" s="64">
        <v>123</v>
      </c>
      <c r="I1830" s="64">
        <v>27</v>
      </c>
      <c r="J1830" s="64">
        <v>0</v>
      </c>
      <c r="K1830" s="64" t="s">
        <v>347</v>
      </c>
      <c r="L1830" s="64">
        <v>8</v>
      </c>
      <c r="M1830" s="64">
        <v>1</v>
      </c>
      <c r="N1830" s="62">
        <f t="shared" si="28"/>
        <v>0</v>
      </c>
    </row>
    <row r="1831" spans="1:14" ht="12.75">
      <c r="A1831" s="63">
        <v>1828</v>
      </c>
      <c r="B1831" s="65" t="s">
        <v>2317</v>
      </c>
      <c r="C1831" s="65" t="s">
        <v>394</v>
      </c>
      <c r="D1831" s="64">
        <v>45</v>
      </c>
      <c r="E1831" s="64">
        <v>26</v>
      </c>
      <c r="F1831" s="64">
        <v>0</v>
      </c>
      <c r="G1831" s="64" t="s">
        <v>389</v>
      </c>
      <c r="H1831" s="64">
        <v>71</v>
      </c>
      <c r="I1831" s="64">
        <v>42</v>
      </c>
      <c r="J1831" s="64">
        <v>0</v>
      </c>
      <c r="K1831" s="64" t="s">
        <v>395</v>
      </c>
      <c r="L1831" s="64">
        <v>-5</v>
      </c>
      <c r="M1831" s="64">
        <v>1</v>
      </c>
      <c r="N1831" s="62">
        <f t="shared" si="28"/>
        <v>0</v>
      </c>
    </row>
    <row r="1832" spans="1:14" ht="12.75">
      <c r="A1832" s="63">
        <v>1829</v>
      </c>
      <c r="B1832" s="64" t="s">
        <v>2318</v>
      </c>
      <c r="C1832" s="64" t="s">
        <v>787</v>
      </c>
      <c r="D1832" s="64">
        <v>44</v>
      </c>
      <c r="E1832" s="64">
        <v>46</v>
      </c>
      <c r="F1832" s="64">
        <v>0</v>
      </c>
      <c r="G1832" s="64" t="s">
        <v>389</v>
      </c>
      <c r="H1832" s="64">
        <v>106</v>
      </c>
      <c r="I1832" s="64">
        <v>59</v>
      </c>
      <c r="J1832" s="64">
        <v>0</v>
      </c>
      <c r="K1832" s="64" t="s">
        <v>395</v>
      </c>
      <c r="L1832" s="64">
        <v>-7</v>
      </c>
      <c r="M1832" s="64">
        <v>1</v>
      </c>
      <c r="N1832" s="62">
        <f t="shared" si="28"/>
        <v>0</v>
      </c>
    </row>
    <row r="1833" spans="1:14" ht="12.75">
      <c r="A1833" s="63">
        <v>1830</v>
      </c>
      <c r="B1833" s="64" t="s">
        <v>2319</v>
      </c>
      <c r="C1833" s="64" t="s">
        <v>441</v>
      </c>
      <c r="D1833" s="64">
        <v>24</v>
      </c>
      <c r="E1833" s="64">
        <v>49</v>
      </c>
      <c r="F1833" s="64">
        <v>0</v>
      </c>
      <c r="G1833" s="64" t="s">
        <v>389</v>
      </c>
      <c r="H1833" s="64">
        <v>125</v>
      </c>
      <c r="I1833" s="64">
        <v>9</v>
      </c>
      <c r="J1833" s="64">
        <v>0</v>
      </c>
      <c r="K1833" s="64" t="s">
        <v>347</v>
      </c>
      <c r="L1833" s="64">
        <v>9</v>
      </c>
      <c r="M1833" s="64">
        <v>1</v>
      </c>
      <c r="N1833" s="62">
        <f t="shared" si="28"/>
        <v>0</v>
      </c>
    </row>
    <row r="1834" spans="1:14" ht="12.75">
      <c r="A1834" s="63">
        <v>1831</v>
      </c>
      <c r="B1834" s="65" t="s">
        <v>2320</v>
      </c>
      <c r="C1834" s="65" t="s">
        <v>392</v>
      </c>
      <c r="D1834" s="64">
        <v>29</v>
      </c>
      <c r="E1834" s="64">
        <v>32</v>
      </c>
      <c r="F1834" s="64">
        <v>0</v>
      </c>
      <c r="G1834" s="64" t="s">
        <v>389</v>
      </c>
      <c r="H1834" s="64">
        <v>52</v>
      </c>
      <c r="I1834" s="64">
        <v>35</v>
      </c>
      <c r="J1834" s="64">
        <v>0</v>
      </c>
      <c r="K1834" s="64" t="s">
        <v>347</v>
      </c>
      <c r="L1834" s="64">
        <v>3</v>
      </c>
      <c r="M1834" s="64">
        <v>1</v>
      </c>
      <c r="N1834" s="62">
        <f t="shared" si="28"/>
        <v>0</v>
      </c>
    </row>
    <row r="1835" spans="1:14" ht="12.75">
      <c r="A1835" s="63">
        <v>1832</v>
      </c>
      <c r="B1835" s="65" t="s">
        <v>2321</v>
      </c>
      <c r="C1835" s="65" t="s">
        <v>439</v>
      </c>
      <c r="D1835" s="64">
        <v>30</v>
      </c>
      <c r="E1835" s="64">
        <v>24</v>
      </c>
      <c r="F1835" s="64">
        <v>0</v>
      </c>
      <c r="G1835" s="64" t="s">
        <v>389</v>
      </c>
      <c r="H1835" s="64">
        <v>35</v>
      </c>
      <c r="I1835" s="64">
        <v>29</v>
      </c>
      <c r="J1835" s="64">
        <v>0</v>
      </c>
      <c r="K1835" s="64" t="s">
        <v>347</v>
      </c>
      <c r="L1835" s="64">
        <v>2</v>
      </c>
      <c r="M1835" s="64">
        <v>1735</v>
      </c>
      <c r="N1835" s="62">
        <f t="shared" si="28"/>
        <v>0</v>
      </c>
    </row>
    <row r="1836" spans="1:14" ht="12.75">
      <c r="A1836" s="63">
        <v>1833</v>
      </c>
      <c r="B1836" s="64" t="s">
        <v>2323</v>
      </c>
      <c r="C1836" s="64" t="s">
        <v>844</v>
      </c>
      <c r="D1836" s="64">
        <v>34</v>
      </c>
      <c r="E1836" s="64">
        <v>16</v>
      </c>
      <c r="F1836" s="64">
        <v>0</v>
      </c>
      <c r="G1836" s="64" t="s">
        <v>389</v>
      </c>
      <c r="H1836" s="64">
        <v>110</v>
      </c>
      <c r="I1836" s="64">
        <v>0</v>
      </c>
      <c r="J1836" s="64">
        <v>0</v>
      </c>
      <c r="K1836" s="64" t="s">
        <v>395</v>
      </c>
      <c r="L1836" s="64">
        <v>-7</v>
      </c>
      <c r="M1836" s="64">
        <v>1</v>
      </c>
      <c r="N1836" s="62">
        <f t="shared" si="28"/>
        <v>0</v>
      </c>
    </row>
    <row r="1837" spans="1:14" ht="12.75">
      <c r="A1837" s="63">
        <v>1834</v>
      </c>
      <c r="B1837" s="65" t="s">
        <v>2324</v>
      </c>
      <c r="C1837" s="65" t="s">
        <v>463</v>
      </c>
      <c r="D1837" s="64">
        <v>32</v>
      </c>
      <c r="E1837" s="64">
        <v>30</v>
      </c>
      <c r="F1837" s="64">
        <v>0</v>
      </c>
      <c r="G1837" s="64" t="s">
        <v>389</v>
      </c>
      <c r="H1837" s="64">
        <v>93</v>
      </c>
      <c r="I1837" s="64">
        <v>40</v>
      </c>
      <c r="J1837" s="64">
        <v>0</v>
      </c>
      <c r="K1837" s="64" t="s">
        <v>395</v>
      </c>
      <c r="L1837" s="64">
        <v>-6</v>
      </c>
      <c r="M1837" s="64">
        <v>1</v>
      </c>
      <c r="N1837" s="62">
        <f t="shared" si="28"/>
        <v>0</v>
      </c>
    </row>
    <row r="1838" spans="1:14" ht="12.75">
      <c r="A1838" s="63">
        <v>1835</v>
      </c>
      <c r="B1838" s="64" t="s">
        <v>2325</v>
      </c>
      <c r="C1838" s="64" t="s">
        <v>527</v>
      </c>
      <c r="D1838" s="64">
        <v>45</v>
      </c>
      <c r="E1838" s="64">
        <v>47</v>
      </c>
      <c r="F1838" s="64">
        <v>0</v>
      </c>
      <c r="G1838" s="64" t="s">
        <v>389</v>
      </c>
      <c r="H1838" s="64">
        <v>24</v>
      </c>
      <c r="I1838" s="64">
        <v>5</v>
      </c>
      <c r="J1838" s="64">
        <v>0</v>
      </c>
      <c r="K1838" s="64" t="s">
        <v>347</v>
      </c>
      <c r="L1838" s="64">
        <v>2</v>
      </c>
      <c r="M1838" s="64">
        <v>1</v>
      </c>
      <c r="N1838" s="62">
        <f t="shared" si="28"/>
        <v>0</v>
      </c>
    </row>
    <row r="1839" spans="1:14" ht="12.75">
      <c r="A1839" s="63">
        <v>1836</v>
      </c>
      <c r="B1839" s="64" t="s">
        <v>2326</v>
      </c>
      <c r="C1839" s="64" t="s">
        <v>449</v>
      </c>
      <c r="D1839" s="64">
        <v>1</v>
      </c>
      <c r="E1839" s="64">
        <v>47</v>
      </c>
      <c r="F1839" s="64">
        <v>0</v>
      </c>
      <c r="G1839" s="64" t="s">
        <v>389</v>
      </c>
      <c r="H1839" s="64">
        <v>98</v>
      </c>
      <c r="I1839" s="64">
        <v>46</v>
      </c>
      <c r="J1839" s="64">
        <v>0</v>
      </c>
      <c r="K1839" s="64" t="s">
        <v>347</v>
      </c>
      <c r="L1839" s="64">
        <v>7</v>
      </c>
      <c r="M1839" s="64">
        <v>10</v>
      </c>
      <c r="N1839" s="62" t="str">
        <f t="shared" si="28"/>
        <v>SIBOLGA</v>
      </c>
    </row>
    <row r="1840" spans="1:14" ht="12.75">
      <c r="A1840" s="63">
        <v>1837</v>
      </c>
      <c r="B1840" s="65" t="s">
        <v>2327</v>
      </c>
      <c r="C1840" s="65" t="s">
        <v>449</v>
      </c>
      <c r="D1840" s="64">
        <v>4</v>
      </c>
      <c r="E1840" s="64">
        <v>0</v>
      </c>
      <c r="F1840" s="64">
        <v>0</v>
      </c>
      <c r="G1840" s="64" t="s">
        <v>423</v>
      </c>
      <c r="H1840" s="64">
        <v>119</v>
      </c>
      <c r="I1840" s="64">
        <v>55</v>
      </c>
      <c r="J1840" s="64">
        <v>0</v>
      </c>
      <c r="K1840" s="64" t="s">
        <v>347</v>
      </c>
      <c r="L1840" s="64">
        <v>8</v>
      </c>
      <c r="M1840" s="64">
        <v>10</v>
      </c>
      <c r="N1840" s="62" t="str">
        <f t="shared" si="28"/>
        <v>SIDENRENG</v>
      </c>
    </row>
    <row r="1841" spans="1:14" ht="12.75">
      <c r="A1841" s="63">
        <v>1838</v>
      </c>
      <c r="B1841" s="64" t="s">
        <v>2328</v>
      </c>
      <c r="C1841" s="64" t="s">
        <v>427</v>
      </c>
      <c r="D1841" s="64">
        <v>29</v>
      </c>
      <c r="E1841" s="64">
        <v>22</v>
      </c>
      <c r="F1841" s="64">
        <v>0</v>
      </c>
      <c r="G1841" s="64" t="s">
        <v>389</v>
      </c>
      <c r="H1841" s="64">
        <v>10</v>
      </c>
      <c r="I1841" s="64">
        <v>11</v>
      </c>
      <c r="J1841" s="64">
        <v>0</v>
      </c>
      <c r="K1841" s="64" t="s">
        <v>395</v>
      </c>
      <c r="L1841" s="64">
        <v>0</v>
      </c>
      <c r="M1841" s="64">
        <v>1</v>
      </c>
      <c r="N1841" s="62">
        <f t="shared" si="28"/>
        <v>0</v>
      </c>
    </row>
    <row r="1842" spans="1:14" ht="12.75">
      <c r="A1842" s="63">
        <v>1839</v>
      </c>
      <c r="B1842" s="65" t="s">
        <v>2329</v>
      </c>
      <c r="C1842" s="65" t="s">
        <v>449</v>
      </c>
      <c r="D1842" s="64">
        <v>2</v>
      </c>
      <c r="E1842" s="64">
        <v>45</v>
      </c>
      <c r="F1842" s="64">
        <v>0</v>
      </c>
      <c r="G1842" s="64" t="s">
        <v>423</v>
      </c>
      <c r="H1842" s="64">
        <v>98</v>
      </c>
      <c r="I1842" s="64">
        <v>20</v>
      </c>
      <c r="J1842" s="64">
        <v>0</v>
      </c>
      <c r="K1842" s="64" t="s">
        <v>347</v>
      </c>
      <c r="L1842" s="64">
        <v>7</v>
      </c>
      <c r="M1842" s="64">
        <v>10</v>
      </c>
      <c r="N1842" s="62" t="str">
        <f t="shared" si="28"/>
        <v>SIDIKALANG</v>
      </c>
    </row>
    <row r="1843" spans="1:14" ht="12.75">
      <c r="A1843" s="63">
        <v>1840</v>
      </c>
      <c r="B1843" s="64" t="s">
        <v>2330</v>
      </c>
      <c r="C1843" s="64" t="s">
        <v>685</v>
      </c>
      <c r="D1843" s="64">
        <v>47</v>
      </c>
      <c r="E1843" s="64">
        <v>42</v>
      </c>
      <c r="F1843" s="64">
        <v>0</v>
      </c>
      <c r="G1843" s="64" t="s">
        <v>389</v>
      </c>
      <c r="H1843" s="64">
        <v>104</v>
      </c>
      <c r="I1843" s="64">
        <v>12</v>
      </c>
      <c r="J1843" s="64">
        <v>0</v>
      </c>
      <c r="K1843" s="64" t="s">
        <v>395</v>
      </c>
      <c r="L1843" s="64">
        <v>-7</v>
      </c>
      <c r="M1843" s="64">
        <v>1</v>
      </c>
      <c r="N1843" s="62">
        <f t="shared" si="28"/>
        <v>0</v>
      </c>
    </row>
    <row r="1844" spans="1:14" ht="12.75">
      <c r="A1844" s="63">
        <v>1841</v>
      </c>
      <c r="B1844" s="64" t="s">
        <v>2330</v>
      </c>
      <c r="C1844" s="64" t="s">
        <v>478</v>
      </c>
      <c r="D1844" s="64">
        <v>41</v>
      </c>
      <c r="E1844" s="64">
        <v>6</v>
      </c>
      <c r="F1844" s="64">
        <v>0</v>
      </c>
      <c r="G1844" s="64" t="s">
        <v>389</v>
      </c>
      <c r="H1844" s="64">
        <v>102</v>
      </c>
      <c r="I1844" s="64">
        <v>59</v>
      </c>
      <c r="J1844" s="64">
        <v>0</v>
      </c>
      <c r="K1844" s="64" t="s">
        <v>395</v>
      </c>
      <c r="L1844" s="64">
        <v>-7</v>
      </c>
      <c r="M1844" s="64">
        <v>1</v>
      </c>
      <c r="N1844" s="62">
        <f t="shared" si="28"/>
        <v>0</v>
      </c>
    </row>
    <row r="1845" spans="1:14" ht="12.75">
      <c r="A1845" s="63">
        <v>1842</v>
      </c>
      <c r="B1845" s="64" t="s">
        <v>2331</v>
      </c>
      <c r="C1845" s="64" t="s">
        <v>449</v>
      </c>
      <c r="D1845" s="64">
        <v>7</v>
      </c>
      <c r="E1845" s="64">
        <v>29</v>
      </c>
      <c r="F1845" s="64">
        <v>0</v>
      </c>
      <c r="G1845" s="64" t="s">
        <v>423</v>
      </c>
      <c r="H1845" s="64">
        <v>112</v>
      </c>
      <c r="I1845" s="64">
        <v>43</v>
      </c>
      <c r="J1845" s="64">
        <v>0</v>
      </c>
      <c r="K1845" s="64" t="s">
        <v>347</v>
      </c>
      <c r="L1845" s="64">
        <v>7</v>
      </c>
      <c r="M1845" s="64">
        <v>10</v>
      </c>
      <c r="N1845" s="62" t="str">
        <f t="shared" si="28"/>
        <v>SIDOARJO</v>
      </c>
    </row>
    <row r="1846" spans="1:14" ht="12.75">
      <c r="A1846" s="63">
        <v>1843</v>
      </c>
      <c r="B1846" s="65" t="s">
        <v>2332</v>
      </c>
      <c r="C1846" s="65" t="s">
        <v>2056</v>
      </c>
      <c r="D1846" s="64">
        <v>13</v>
      </c>
      <c r="E1846" s="64">
        <v>25</v>
      </c>
      <c r="F1846" s="64">
        <v>0</v>
      </c>
      <c r="G1846" s="64" t="s">
        <v>389</v>
      </c>
      <c r="H1846" s="64">
        <v>103</v>
      </c>
      <c r="I1846" s="64">
        <v>49</v>
      </c>
      <c r="J1846" s="64">
        <v>0</v>
      </c>
      <c r="K1846" s="64" t="s">
        <v>347</v>
      </c>
      <c r="L1846" s="64">
        <v>7</v>
      </c>
      <c r="M1846" s="64">
        <v>1</v>
      </c>
      <c r="N1846" s="62">
        <f t="shared" si="28"/>
        <v>0</v>
      </c>
    </row>
    <row r="1847" spans="1:14" ht="12.75">
      <c r="A1847" s="63">
        <v>1844</v>
      </c>
      <c r="B1847" s="64" t="s">
        <v>2333</v>
      </c>
      <c r="C1847" s="64" t="s">
        <v>844</v>
      </c>
      <c r="D1847" s="64">
        <v>31</v>
      </c>
      <c r="E1847" s="64">
        <v>35</v>
      </c>
      <c r="F1847" s="64">
        <v>0</v>
      </c>
      <c r="G1847" s="64" t="s">
        <v>389</v>
      </c>
      <c r="H1847" s="64">
        <v>110</v>
      </c>
      <c r="I1847" s="64">
        <v>21</v>
      </c>
      <c r="J1847" s="64">
        <v>0</v>
      </c>
      <c r="K1847" s="64" t="s">
        <v>395</v>
      </c>
      <c r="L1847" s="64">
        <v>-7</v>
      </c>
      <c r="M1847" s="64">
        <v>1</v>
      </c>
      <c r="N1847" s="62">
        <f t="shared" si="28"/>
        <v>0</v>
      </c>
    </row>
    <row r="1848" spans="1:14" ht="12.75">
      <c r="A1848" s="63">
        <v>1845</v>
      </c>
      <c r="B1848" s="64" t="s">
        <v>2334</v>
      </c>
      <c r="C1848" s="64" t="s">
        <v>449</v>
      </c>
      <c r="D1848" s="64">
        <v>5</v>
      </c>
      <c r="E1848" s="64">
        <v>24</v>
      </c>
      <c r="F1848" s="64">
        <v>0</v>
      </c>
      <c r="G1848" s="64" t="s">
        <v>389</v>
      </c>
      <c r="H1848" s="64">
        <v>95</v>
      </c>
      <c r="I1848" s="64">
        <v>57</v>
      </c>
      <c r="J1848" s="64">
        <v>0</v>
      </c>
      <c r="K1848" s="64" t="s">
        <v>347</v>
      </c>
      <c r="L1848" s="64">
        <v>7</v>
      </c>
      <c r="M1848" s="64">
        <v>10</v>
      </c>
      <c r="N1848" s="62" t="str">
        <f t="shared" si="28"/>
        <v>SIGLI</v>
      </c>
    </row>
    <row r="1849" spans="1:14" ht="12.75">
      <c r="A1849" s="63">
        <v>1846</v>
      </c>
      <c r="B1849" s="64" t="s">
        <v>2335</v>
      </c>
      <c r="C1849" s="64" t="s">
        <v>468</v>
      </c>
      <c r="D1849" s="64">
        <v>37</v>
      </c>
      <c r="E1849" s="64">
        <v>24</v>
      </c>
      <c r="F1849" s="64">
        <v>0</v>
      </c>
      <c r="G1849" s="64" t="s">
        <v>389</v>
      </c>
      <c r="H1849" s="64">
        <v>14</v>
      </c>
      <c r="I1849" s="64">
        <v>55</v>
      </c>
      <c r="J1849" s="64">
        <v>0</v>
      </c>
      <c r="K1849" s="64" t="s">
        <v>347</v>
      </c>
      <c r="L1849" s="64">
        <v>1</v>
      </c>
      <c r="M1849" s="64">
        <v>1</v>
      </c>
      <c r="N1849" s="62">
        <f t="shared" si="28"/>
        <v>0</v>
      </c>
    </row>
    <row r="1850" spans="1:14" ht="12.75">
      <c r="A1850" s="63">
        <v>1847</v>
      </c>
      <c r="B1850" s="64" t="s">
        <v>2336</v>
      </c>
      <c r="C1850" s="64" t="s">
        <v>449</v>
      </c>
      <c r="D1850" s="64">
        <v>0</v>
      </c>
      <c r="E1850" s="64">
        <v>41</v>
      </c>
      <c r="F1850" s="64">
        <v>0</v>
      </c>
      <c r="G1850" s="64" t="s">
        <v>423</v>
      </c>
      <c r="H1850" s="64">
        <v>100</v>
      </c>
      <c r="I1850" s="64">
        <v>58</v>
      </c>
      <c r="J1850" s="64">
        <v>0</v>
      </c>
      <c r="K1850" s="64" t="s">
        <v>347</v>
      </c>
      <c r="L1850" s="64">
        <v>7</v>
      </c>
      <c r="M1850" s="64">
        <v>10</v>
      </c>
      <c r="N1850" s="62" t="str">
        <f t="shared" si="28"/>
        <v>SIJUNJUNG</v>
      </c>
    </row>
    <row r="1851" spans="1:14" ht="12.75">
      <c r="A1851" s="63">
        <v>1848</v>
      </c>
      <c r="B1851" s="64" t="s">
        <v>2337</v>
      </c>
      <c r="C1851" s="64" t="s">
        <v>453</v>
      </c>
      <c r="D1851" s="64">
        <v>32</v>
      </c>
      <c r="E1851" s="64">
        <v>38</v>
      </c>
      <c r="F1851" s="64">
        <v>0</v>
      </c>
      <c r="G1851" s="64" t="s">
        <v>389</v>
      </c>
      <c r="H1851" s="64">
        <v>108</v>
      </c>
      <c r="I1851" s="64">
        <v>9</v>
      </c>
      <c r="J1851" s="64">
        <v>0</v>
      </c>
      <c r="K1851" s="64" t="s">
        <v>395</v>
      </c>
      <c r="L1851" s="64">
        <v>-7</v>
      </c>
      <c r="M1851" s="64">
        <v>1</v>
      </c>
      <c r="N1851" s="62">
        <f t="shared" si="28"/>
        <v>0</v>
      </c>
    </row>
    <row r="1852" spans="1:14" ht="12.75">
      <c r="A1852" s="63">
        <v>1849</v>
      </c>
      <c r="B1852" s="65" t="s">
        <v>2338</v>
      </c>
      <c r="C1852" s="65" t="s">
        <v>449</v>
      </c>
      <c r="D1852" s="64">
        <v>2</v>
      </c>
      <c r="E1852" s="64">
        <v>28</v>
      </c>
      <c r="F1852" s="64">
        <v>0</v>
      </c>
      <c r="G1852" s="64" t="s">
        <v>389</v>
      </c>
      <c r="H1852" s="64">
        <v>96</v>
      </c>
      <c r="I1852" s="64">
        <v>22</v>
      </c>
      <c r="J1852" s="64">
        <v>0</v>
      </c>
      <c r="K1852" s="64" t="s">
        <v>347</v>
      </c>
      <c r="L1852" s="64">
        <v>7</v>
      </c>
      <c r="M1852" s="64">
        <v>10</v>
      </c>
      <c r="N1852" s="62" t="str">
        <f t="shared" si="28"/>
        <v>SINABANG</v>
      </c>
    </row>
    <row r="1853" spans="1:14" ht="12.75">
      <c r="A1853" s="63">
        <v>1850</v>
      </c>
      <c r="B1853" s="64" t="s">
        <v>2339</v>
      </c>
      <c r="C1853" s="64" t="s">
        <v>449</v>
      </c>
      <c r="D1853" s="64">
        <v>7</v>
      </c>
      <c r="E1853" s="64">
        <v>26</v>
      </c>
      <c r="F1853" s="64">
        <v>0</v>
      </c>
      <c r="G1853" s="64" t="s">
        <v>423</v>
      </c>
      <c r="H1853" s="64">
        <v>107</v>
      </c>
      <c r="I1853" s="64">
        <v>8</v>
      </c>
      <c r="J1853" s="64">
        <v>0</v>
      </c>
      <c r="K1853" s="64" t="s">
        <v>347</v>
      </c>
      <c r="L1853" s="64">
        <v>7</v>
      </c>
      <c r="M1853" s="64">
        <v>10</v>
      </c>
      <c r="N1853" s="62" t="str">
        <f t="shared" si="28"/>
        <v>SINDANG BARANG</v>
      </c>
    </row>
    <row r="1854" spans="1:14" ht="12.75">
      <c r="A1854" s="63">
        <v>1851</v>
      </c>
      <c r="B1854" s="64" t="s">
        <v>2340</v>
      </c>
      <c r="C1854" s="64" t="s">
        <v>2340</v>
      </c>
      <c r="D1854" s="64">
        <v>1</v>
      </c>
      <c r="E1854" s="64">
        <v>21</v>
      </c>
      <c r="F1854" s="64">
        <v>0</v>
      </c>
      <c r="G1854" s="64" t="s">
        <v>389</v>
      </c>
      <c r="H1854" s="64">
        <v>103</v>
      </c>
      <c r="I1854" s="64">
        <v>59</v>
      </c>
      <c r="J1854" s="64">
        <v>0</v>
      </c>
      <c r="K1854" s="64" t="s">
        <v>347</v>
      </c>
      <c r="L1854" s="64">
        <v>8</v>
      </c>
      <c r="M1854" s="64">
        <v>1</v>
      </c>
      <c r="N1854" s="62">
        <f t="shared" si="28"/>
        <v>0</v>
      </c>
    </row>
    <row r="1855" spans="1:14" ht="12.75">
      <c r="A1855" s="63">
        <v>1852</v>
      </c>
      <c r="B1855" s="64" t="s">
        <v>2341</v>
      </c>
      <c r="C1855" s="64" t="s">
        <v>449</v>
      </c>
      <c r="D1855" s="64">
        <v>8</v>
      </c>
      <c r="E1855" s="64">
        <v>8</v>
      </c>
      <c r="F1855" s="64">
        <v>0</v>
      </c>
      <c r="G1855" s="64" t="s">
        <v>423</v>
      </c>
      <c r="H1855" s="64">
        <v>115</v>
      </c>
      <c r="I1855" s="64">
        <v>5</v>
      </c>
      <c r="J1855" s="64">
        <v>0</v>
      </c>
      <c r="K1855" s="64" t="s">
        <v>347</v>
      </c>
      <c r="L1855" s="64">
        <v>7</v>
      </c>
      <c r="M1855" s="64">
        <v>10</v>
      </c>
      <c r="N1855" s="62" t="str">
        <f t="shared" si="28"/>
        <v>SINGARAJA</v>
      </c>
    </row>
    <row r="1856" spans="1:14" ht="12.75">
      <c r="A1856" s="63">
        <v>1853</v>
      </c>
      <c r="B1856" s="64" t="s">
        <v>2342</v>
      </c>
      <c r="C1856" s="64" t="s">
        <v>449</v>
      </c>
      <c r="D1856" s="64">
        <v>0</v>
      </c>
      <c r="E1856" s="64">
        <v>52</v>
      </c>
      <c r="F1856" s="64">
        <v>0</v>
      </c>
      <c r="G1856" s="64" t="s">
        <v>389</v>
      </c>
      <c r="H1856" s="64">
        <v>109</v>
      </c>
      <c r="I1856" s="64">
        <v>0</v>
      </c>
      <c r="J1856" s="64">
        <v>0</v>
      </c>
      <c r="K1856" s="64" t="s">
        <v>347</v>
      </c>
      <c r="L1856" s="64">
        <v>8</v>
      </c>
      <c r="M1856" s="64">
        <v>10</v>
      </c>
      <c r="N1856" s="62" t="str">
        <f t="shared" si="28"/>
        <v>SINGKAWANG</v>
      </c>
    </row>
    <row r="1857" spans="1:14" ht="12.75">
      <c r="A1857" s="63">
        <v>1854</v>
      </c>
      <c r="B1857" s="64" t="s">
        <v>2343</v>
      </c>
      <c r="C1857" s="64" t="s">
        <v>449</v>
      </c>
      <c r="D1857" s="64">
        <v>2</v>
      </c>
      <c r="E1857" s="64">
        <v>18</v>
      </c>
      <c r="F1857" s="64">
        <v>0</v>
      </c>
      <c r="G1857" s="64" t="s">
        <v>389</v>
      </c>
      <c r="H1857" s="64">
        <v>97</v>
      </c>
      <c r="I1857" s="64">
        <v>45</v>
      </c>
      <c r="J1857" s="64">
        <v>0</v>
      </c>
      <c r="K1857" s="64" t="s">
        <v>347</v>
      </c>
      <c r="L1857" s="64">
        <v>7</v>
      </c>
      <c r="M1857" s="64">
        <v>10</v>
      </c>
      <c r="N1857" s="62" t="str">
        <f t="shared" si="28"/>
        <v>SINGKIL</v>
      </c>
    </row>
    <row r="1858" spans="1:14" ht="12.75">
      <c r="A1858" s="63">
        <v>1855</v>
      </c>
      <c r="B1858" s="64" t="s">
        <v>2344</v>
      </c>
      <c r="C1858" s="64" t="s">
        <v>449</v>
      </c>
      <c r="D1858" s="64">
        <v>5</v>
      </c>
      <c r="E1858" s="64">
        <v>5</v>
      </c>
      <c r="F1858" s="64">
        <v>0</v>
      </c>
      <c r="G1858" s="64" t="s">
        <v>423</v>
      </c>
      <c r="H1858" s="64">
        <v>120</v>
      </c>
      <c r="I1858" s="64">
        <v>8</v>
      </c>
      <c r="J1858" s="64">
        <v>0</v>
      </c>
      <c r="K1858" s="64" t="s">
        <v>347</v>
      </c>
      <c r="L1858" s="64">
        <v>7</v>
      </c>
      <c r="M1858" s="64">
        <v>10</v>
      </c>
      <c r="N1858" s="62" t="str">
        <f t="shared" si="28"/>
        <v>SINJAI</v>
      </c>
    </row>
    <row r="1859" spans="1:14" ht="12.75">
      <c r="A1859" s="63">
        <v>1856</v>
      </c>
      <c r="B1859" s="64" t="s">
        <v>2345</v>
      </c>
      <c r="C1859" s="64" t="s">
        <v>449</v>
      </c>
      <c r="D1859" s="64">
        <v>0</v>
      </c>
      <c r="E1859" s="64">
        <v>6</v>
      </c>
      <c r="F1859" s="64">
        <v>0</v>
      </c>
      <c r="G1859" s="64" t="s">
        <v>389</v>
      </c>
      <c r="H1859" s="64">
        <v>111</v>
      </c>
      <c r="I1859" s="64">
        <v>34</v>
      </c>
      <c r="J1859" s="64">
        <v>0</v>
      </c>
      <c r="K1859" s="64" t="s">
        <v>347</v>
      </c>
      <c r="L1859" s="64">
        <v>8</v>
      </c>
      <c r="M1859" s="64">
        <v>10</v>
      </c>
      <c r="N1859" s="62" t="str">
        <f aca="true" t="shared" si="29" ref="N1859:N1922">+IF(C1859=$N$1,B1859,)</f>
        <v>SINTANG</v>
      </c>
    </row>
    <row r="1860" spans="1:14" ht="12.75">
      <c r="A1860" s="63">
        <v>1857</v>
      </c>
      <c r="B1860" s="64" t="s">
        <v>2346</v>
      </c>
      <c r="C1860" s="64" t="s">
        <v>801</v>
      </c>
      <c r="D1860" s="64">
        <v>42</v>
      </c>
      <c r="E1860" s="64">
        <v>24</v>
      </c>
      <c r="F1860" s="64">
        <v>0</v>
      </c>
      <c r="G1860" s="64" t="s">
        <v>389</v>
      </c>
      <c r="H1860" s="64">
        <v>96</v>
      </c>
      <c r="I1860" s="64">
        <v>23</v>
      </c>
      <c r="J1860" s="64">
        <v>0</v>
      </c>
      <c r="K1860" s="64" t="s">
        <v>395</v>
      </c>
      <c r="L1860" s="64">
        <v>-6</v>
      </c>
      <c r="M1860" s="64">
        <v>1</v>
      </c>
      <c r="N1860" s="62">
        <f t="shared" si="29"/>
        <v>0</v>
      </c>
    </row>
    <row r="1861" spans="1:14" ht="12.75">
      <c r="A1861" s="63">
        <v>1858</v>
      </c>
      <c r="B1861" s="65" t="s">
        <v>2347</v>
      </c>
      <c r="C1861" s="65" t="s">
        <v>397</v>
      </c>
      <c r="D1861" s="64">
        <v>43</v>
      </c>
      <c r="E1861" s="64">
        <v>35</v>
      </c>
      <c r="F1861" s="64">
        <v>0</v>
      </c>
      <c r="G1861" s="64" t="s">
        <v>389</v>
      </c>
      <c r="H1861" s="64">
        <v>96</v>
      </c>
      <c r="I1861" s="64">
        <v>44</v>
      </c>
      <c r="J1861" s="64">
        <v>0</v>
      </c>
      <c r="K1861" s="64" t="s">
        <v>395</v>
      </c>
      <c r="L1861" s="64">
        <v>-6</v>
      </c>
      <c r="M1861" s="64">
        <v>1</v>
      </c>
      <c r="N1861" s="62">
        <f t="shared" si="29"/>
        <v>0</v>
      </c>
    </row>
    <row r="1862" spans="1:14" ht="12.75">
      <c r="A1862" s="63">
        <v>1859</v>
      </c>
      <c r="B1862" s="65" t="s">
        <v>2348</v>
      </c>
      <c r="C1862" s="65" t="s">
        <v>416</v>
      </c>
      <c r="D1862" s="64">
        <v>57</v>
      </c>
      <c r="E1862" s="64">
        <v>3</v>
      </c>
      <c r="F1862" s="64">
        <v>0</v>
      </c>
      <c r="G1862" s="64" t="s">
        <v>389</v>
      </c>
      <c r="H1862" s="64">
        <v>135</v>
      </c>
      <c r="I1862" s="64">
        <v>22</v>
      </c>
      <c r="J1862" s="64">
        <v>0</v>
      </c>
      <c r="K1862" s="64" t="s">
        <v>395</v>
      </c>
      <c r="L1862" s="64">
        <v>-9</v>
      </c>
      <c r="M1862" s="64">
        <v>1</v>
      </c>
      <c r="N1862" s="62">
        <f t="shared" si="29"/>
        <v>0</v>
      </c>
    </row>
    <row r="1863" spans="1:14" ht="12.75">
      <c r="A1863" s="63">
        <v>1860</v>
      </c>
      <c r="B1863" s="64" t="s">
        <v>2349</v>
      </c>
      <c r="C1863" s="64" t="s">
        <v>449</v>
      </c>
      <c r="D1863" s="64">
        <v>7</v>
      </c>
      <c r="E1863" s="64">
        <v>44</v>
      </c>
      <c r="F1863" s="64">
        <v>0</v>
      </c>
      <c r="G1863" s="64" t="s">
        <v>423</v>
      </c>
      <c r="H1863" s="64">
        <v>114</v>
      </c>
      <c r="I1863" s="64">
        <v>1</v>
      </c>
      <c r="J1863" s="64">
        <v>0</v>
      </c>
      <c r="K1863" s="64" t="s">
        <v>347</v>
      </c>
      <c r="L1863" s="64">
        <v>7</v>
      </c>
      <c r="M1863" s="64">
        <v>10</v>
      </c>
      <c r="N1863" s="62" t="str">
        <f t="shared" si="29"/>
        <v>SITUBONDO</v>
      </c>
    </row>
    <row r="1864" spans="1:14" ht="12.75">
      <c r="A1864" s="63">
        <v>1861</v>
      </c>
      <c r="B1864" s="64" t="s">
        <v>2350</v>
      </c>
      <c r="C1864" s="64" t="s">
        <v>418</v>
      </c>
      <c r="D1864" s="64">
        <v>39</v>
      </c>
      <c r="E1864" s="64">
        <v>49</v>
      </c>
      <c r="F1864" s="64">
        <v>0</v>
      </c>
      <c r="G1864" s="64" t="s">
        <v>389</v>
      </c>
      <c r="H1864" s="64">
        <v>36</v>
      </c>
      <c r="I1864" s="64">
        <v>54</v>
      </c>
      <c r="J1864" s="64">
        <v>0</v>
      </c>
      <c r="K1864" s="64" t="s">
        <v>347</v>
      </c>
      <c r="L1864" s="64">
        <v>3</v>
      </c>
      <c r="M1864" s="64">
        <v>1</v>
      </c>
      <c r="N1864" s="62">
        <f t="shared" si="29"/>
        <v>0</v>
      </c>
    </row>
    <row r="1865" spans="1:14" ht="12.75">
      <c r="A1865" s="63">
        <v>1862</v>
      </c>
      <c r="B1865" s="64" t="s">
        <v>2351</v>
      </c>
      <c r="C1865" s="64" t="s">
        <v>388</v>
      </c>
      <c r="D1865" s="64">
        <v>55</v>
      </c>
      <c r="E1865" s="64">
        <v>13</v>
      </c>
      <c r="F1865" s="64">
        <v>0</v>
      </c>
      <c r="G1865" s="64" t="s">
        <v>389</v>
      </c>
      <c r="H1865" s="64">
        <v>9</v>
      </c>
      <c r="I1865" s="64">
        <v>16</v>
      </c>
      <c r="J1865" s="64">
        <v>0</v>
      </c>
      <c r="K1865" s="64" t="s">
        <v>347</v>
      </c>
      <c r="L1865" s="64">
        <v>1</v>
      </c>
      <c r="M1865" s="64">
        <v>1</v>
      </c>
      <c r="N1865" s="62">
        <f t="shared" si="29"/>
        <v>0</v>
      </c>
    </row>
    <row r="1866" spans="1:14" ht="12.75">
      <c r="A1866" s="63">
        <v>1863</v>
      </c>
      <c r="B1866" s="64" t="s">
        <v>2352</v>
      </c>
      <c r="C1866" s="64" t="s">
        <v>449</v>
      </c>
      <c r="D1866" s="64">
        <v>7</v>
      </c>
      <c r="E1866" s="64">
        <v>44</v>
      </c>
      <c r="F1866" s="64">
        <v>0</v>
      </c>
      <c r="G1866" s="64" t="s">
        <v>423</v>
      </c>
      <c r="H1866" s="64">
        <v>114</v>
      </c>
      <c r="I1866" s="64">
        <v>1</v>
      </c>
      <c r="J1866" s="64">
        <v>0</v>
      </c>
      <c r="K1866" s="64" t="s">
        <v>347</v>
      </c>
      <c r="L1866" s="64">
        <v>7</v>
      </c>
      <c r="M1866" s="64">
        <v>10</v>
      </c>
      <c r="N1866" s="62" t="str">
        <f t="shared" si="29"/>
        <v>SLEMAN</v>
      </c>
    </row>
    <row r="1867" spans="1:14" ht="12.75">
      <c r="A1867" s="63">
        <v>1864</v>
      </c>
      <c r="B1867" s="64" t="s">
        <v>2353</v>
      </c>
      <c r="C1867" s="64" t="s">
        <v>394</v>
      </c>
      <c r="D1867" s="64">
        <v>54</v>
      </c>
      <c r="E1867" s="64">
        <v>50</v>
      </c>
      <c r="F1867" s="64">
        <v>0</v>
      </c>
      <c r="G1867" s="64" t="s">
        <v>389</v>
      </c>
      <c r="H1867" s="64">
        <v>127</v>
      </c>
      <c r="I1867" s="64">
        <v>11</v>
      </c>
      <c r="J1867" s="64">
        <v>0</v>
      </c>
      <c r="K1867" s="64" t="s">
        <v>395</v>
      </c>
      <c r="L1867" s="64">
        <v>-8</v>
      </c>
      <c r="M1867" s="64">
        <v>1</v>
      </c>
      <c r="N1867" s="62">
        <f t="shared" si="29"/>
        <v>0</v>
      </c>
    </row>
    <row r="1868" spans="1:14" ht="12.75">
      <c r="A1868" s="63">
        <v>1865</v>
      </c>
      <c r="B1868" s="64" t="s">
        <v>2354</v>
      </c>
      <c r="C1868" s="64" t="s">
        <v>770</v>
      </c>
      <c r="D1868" s="64">
        <v>36</v>
      </c>
      <c r="E1868" s="64">
        <v>1</v>
      </c>
      <c r="F1868" s="64">
        <v>0</v>
      </c>
      <c r="G1868" s="64" t="s">
        <v>389</v>
      </c>
      <c r="H1868" s="64">
        <v>86</v>
      </c>
      <c r="I1868" s="64">
        <v>31</v>
      </c>
      <c r="J1868" s="64">
        <v>0</v>
      </c>
      <c r="K1868" s="64" t="s">
        <v>395</v>
      </c>
      <c r="L1868" s="64">
        <v>-6</v>
      </c>
      <c r="M1868" s="64">
        <v>1</v>
      </c>
      <c r="N1868" s="62">
        <f t="shared" si="29"/>
        <v>0</v>
      </c>
    </row>
    <row r="1869" spans="1:14" ht="12.75">
      <c r="A1869" s="63">
        <v>1866</v>
      </c>
      <c r="B1869" s="64" t="s">
        <v>2355</v>
      </c>
      <c r="C1869" s="64" t="s">
        <v>453</v>
      </c>
      <c r="D1869" s="64">
        <v>34</v>
      </c>
      <c r="E1869" s="64">
        <v>1</v>
      </c>
      <c r="F1869" s="64">
        <v>0</v>
      </c>
      <c r="G1869" s="64" t="s">
        <v>389</v>
      </c>
      <c r="H1869" s="64">
        <v>106</v>
      </c>
      <c r="I1869" s="64">
        <v>54</v>
      </c>
      <c r="J1869" s="64">
        <v>0</v>
      </c>
      <c r="K1869" s="64" t="s">
        <v>395</v>
      </c>
      <c r="L1869" s="64">
        <v>-7</v>
      </c>
      <c r="M1869" s="64">
        <v>1</v>
      </c>
      <c r="N1869" s="62">
        <f t="shared" si="29"/>
        <v>0</v>
      </c>
    </row>
    <row r="1870" spans="1:14" ht="12.75">
      <c r="A1870" s="63">
        <v>1867</v>
      </c>
      <c r="B1870" s="64" t="s">
        <v>2356</v>
      </c>
      <c r="C1870" s="64" t="s">
        <v>738</v>
      </c>
      <c r="D1870" s="64">
        <v>59</v>
      </c>
      <c r="E1870" s="64">
        <v>12</v>
      </c>
      <c r="F1870" s="64">
        <v>0</v>
      </c>
      <c r="G1870" s="64" t="s">
        <v>389</v>
      </c>
      <c r="H1870" s="64">
        <v>17</v>
      </c>
      <c r="I1870" s="64">
        <v>37</v>
      </c>
      <c r="J1870" s="64">
        <v>0</v>
      </c>
      <c r="K1870" s="64" t="s">
        <v>347</v>
      </c>
      <c r="L1870" s="64">
        <v>1</v>
      </c>
      <c r="M1870" s="64">
        <v>1</v>
      </c>
      <c r="N1870" s="62">
        <f t="shared" si="29"/>
        <v>0</v>
      </c>
    </row>
    <row r="1871" spans="1:14" ht="12.75">
      <c r="A1871" s="63">
        <v>1868</v>
      </c>
      <c r="B1871" s="64" t="s">
        <v>2357</v>
      </c>
      <c r="C1871" s="64" t="s">
        <v>743</v>
      </c>
      <c r="D1871" s="64">
        <v>42</v>
      </c>
      <c r="E1871" s="64">
        <v>42</v>
      </c>
      <c r="F1871" s="64">
        <v>0</v>
      </c>
      <c r="G1871" s="64" t="s">
        <v>389</v>
      </c>
      <c r="H1871" s="64">
        <v>23</v>
      </c>
      <c r="I1871" s="64">
        <v>24</v>
      </c>
      <c r="J1871" s="64">
        <v>0</v>
      </c>
      <c r="K1871" s="64" t="s">
        <v>347</v>
      </c>
      <c r="L1871" s="64">
        <v>2</v>
      </c>
      <c r="M1871" s="64">
        <v>1</v>
      </c>
      <c r="N1871" s="62">
        <f t="shared" si="29"/>
        <v>0</v>
      </c>
    </row>
    <row r="1872" spans="1:14" ht="12.75">
      <c r="A1872" s="63">
        <v>1869</v>
      </c>
      <c r="B1872" s="64" t="s">
        <v>2358</v>
      </c>
      <c r="C1872" s="64" t="s">
        <v>410</v>
      </c>
      <c r="D1872" s="64">
        <v>13</v>
      </c>
      <c r="E1872" s="64">
        <v>0</v>
      </c>
      <c r="F1872" s="64">
        <v>0</v>
      </c>
      <c r="G1872" s="64" t="s">
        <v>389</v>
      </c>
      <c r="H1872" s="64">
        <v>5</v>
      </c>
      <c r="I1872" s="64">
        <v>15</v>
      </c>
      <c r="J1872" s="64">
        <v>0</v>
      </c>
      <c r="K1872" s="64" t="s">
        <v>347</v>
      </c>
      <c r="L1872" s="64">
        <v>1</v>
      </c>
      <c r="M1872" s="64">
        <v>1</v>
      </c>
      <c r="N1872" s="62">
        <f t="shared" si="29"/>
        <v>0</v>
      </c>
    </row>
    <row r="1873" spans="1:14" ht="12.75">
      <c r="A1873" s="63">
        <v>1870</v>
      </c>
      <c r="B1873" s="64" t="s">
        <v>2359</v>
      </c>
      <c r="C1873" s="64" t="s">
        <v>449</v>
      </c>
      <c r="D1873" s="64">
        <v>7</v>
      </c>
      <c r="E1873" s="64">
        <v>35</v>
      </c>
      <c r="F1873" s="64">
        <v>0</v>
      </c>
      <c r="G1873" s="64" t="s">
        <v>423</v>
      </c>
      <c r="H1873" s="64">
        <v>110</v>
      </c>
      <c r="I1873" s="64">
        <v>48</v>
      </c>
      <c r="J1873" s="64">
        <v>0</v>
      </c>
      <c r="K1873" s="64" t="s">
        <v>347</v>
      </c>
      <c r="L1873" s="64">
        <v>7</v>
      </c>
      <c r="M1873" s="64">
        <v>10</v>
      </c>
      <c r="N1873" s="62" t="str">
        <f t="shared" si="29"/>
        <v>SOLO</v>
      </c>
    </row>
    <row r="1874" spans="1:14" ht="12.75">
      <c r="A1874" s="63">
        <v>1871</v>
      </c>
      <c r="B1874" s="64" t="s">
        <v>2360</v>
      </c>
      <c r="C1874" s="64" t="s">
        <v>449</v>
      </c>
      <c r="D1874" s="64">
        <v>0</v>
      </c>
      <c r="E1874" s="64">
        <v>47</v>
      </c>
      <c r="F1874" s="64">
        <v>0</v>
      </c>
      <c r="G1874" s="64" t="s">
        <v>423</v>
      </c>
      <c r="H1874" s="64">
        <v>100</v>
      </c>
      <c r="I1874" s="64">
        <v>38</v>
      </c>
      <c r="J1874" s="64">
        <v>0</v>
      </c>
      <c r="K1874" s="64" t="s">
        <v>347</v>
      </c>
      <c r="L1874" s="64">
        <v>7</v>
      </c>
      <c r="M1874" s="64">
        <v>10</v>
      </c>
      <c r="N1874" s="62" t="str">
        <f t="shared" si="29"/>
        <v>SOLOK</v>
      </c>
    </row>
    <row r="1875" spans="1:14" ht="12.75">
      <c r="A1875" s="63">
        <v>1872</v>
      </c>
      <c r="B1875" s="64" t="s">
        <v>2361</v>
      </c>
      <c r="C1875" s="64" t="s">
        <v>745</v>
      </c>
      <c r="D1875" s="64">
        <v>37</v>
      </c>
      <c r="E1875" s="64">
        <v>3</v>
      </c>
      <c r="F1875" s="64">
        <v>0</v>
      </c>
      <c r="G1875" s="64" t="s">
        <v>389</v>
      </c>
      <c r="H1875" s="64">
        <v>84</v>
      </c>
      <c r="I1875" s="64">
        <v>37</v>
      </c>
      <c r="J1875" s="64">
        <v>0</v>
      </c>
      <c r="K1875" s="64" t="s">
        <v>395</v>
      </c>
      <c r="L1875" s="64">
        <v>-5</v>
      </c>
      <c r="M1875" s="64">
        <v>1</v>
      </c>
      <c r="N1875" s="62">
        <f t="shared" si="29"/>
        <v>0</v>
      </c>
    </row>
    <row r="1876" spans="1:14" ht="12.75">
      <c r="A1876" s="63">
        <v>1873</v>
      </c>
      <c r="B1876" s="64" t="s">
        <v>2362</v>
      </c>
      <c r="C1876" s="64" t="s">
        <v>2363</v>
      </c>
      <c r="D1876" s="64">
        <v>67</v>
      </c>
      <c r="E1876" s="64">
        <v>1</v>
      </c>
      <c r="F1876" s="64">
        <v>0</v>
      </c>
      <c r="G1876" s="64" t="s">
        <v>389</v>
      </c>
      <c r="H1876" s="64">
        <v>50</v>
      </c>
      <c r="I1876" s="64">
        <v>43</v>
      </c>
      <c r="J1876" s="64">
        <v>0</v>
      </c>
      <c r="K1876" s="64" t="s">
        <v>395</v>
      </c>
      <c r="L1876" s="64">
        <v>-3</v>
      </c>
      <c r="M1876" s="64">
        <v>1</v>
      </c>
      <c r="N1876" s="62">
        <f t="shared" si="29"/>
        <v>0</v>
      </c>
    </row>
    <row r="1877" spans="1:14" ht="12.75">
      <c r="A1877" s="63">
        <v>1874</v>
      </c>
      <c r="B1877" s="65" t="s">
        <v>2364</v>
      </c>
      <c r="C1877" s="65" t="s">
        <v>596</v>
      </c>
      <c r="D1877" s="64">
        <v>7</v>
      </c>
      <c r="E1877" s="64">
        <v>12</v>
      </c>
      <c r="F1877" s="64">
        <v>0</v>
      </c>
      <c r="G1877" s="64" t="s">
        <v>389</v>
      </c>
      <c r="H1877" s="64">
        <v>100</v>
      </c>
      <c r="I1877" s="64">
        <v>35</v>
      </c>
      <c r="J1877" s="64">
        <v>0</v>
      </c>
      <c r="K1877" s="64" t="s">
        <v>347</v>
      </c>
      <c r="L1877" s="64">
        <v>7</v>
      </c>
      <c r="M1877" s="64">
        <v>1</v>
      </c>
      <c r="N1877" s="62">
        <f t="shared" si="29"/>
        <v>0</v>
      </c>
    </row>
    <row r="1878" spans="1:14" ht="12.75">
      <c r="A1878" s="63">
        <v>1875</v>
      </c>
      <c r="B1878" s="64" t="s">
        <v>2365</v>
      </c>
      <c r="C1878" s="64" t="s">
        <v>449</v>
      </c>
      <c r="D1878" s="64">
        <v>0</v>
      </c>
      <c r="E1878" s="64">
        <v>50</v>
      </c>
      <c r="F1878" s="64">
        <v>0</v>
      </c>
      <c r="G1878" s="64" t="s">
        <v>423</v>
      </c>
      <c r="H1878" s="64">
        <v>131</v>
      </c>
      <c r="I1878" s="64">
        <v>15</v>
      </c>
      <c r="J1878" s="64">
        <v>0</v>
      </c>
      <c r="K1878" s="64" t="s">
        <v>347</v>
      </c>
      <c r="L1878" s="64">
        <v>9</v>
      </c>
      <c r="M1878" s="64">
        <v>10</v>
      </c>
      <c r="N1878" s="62" t="str">
        <f t="shared" si="29"/>
        <v>SORONG</v>
      </c>
    </row>
    <row r="1879" spans="1:14" ht="12.75">
      <c r="A1879" s="63">
        <v>1876</v>
      </c>
      <c r="B1879" s="65" t="s">
        <v>2366</v>
      </c>
      <c r="C1879" s="65" t="s">
        <v>507</v>
      </c>
      <c r="D1879" s="64">
        <v>41</v>
      </c>
      <c r="E1879" s="64">
        <v>42</v>
      </c>
      <c r="F1879" s="64">
        <v>0</v>
      </c>
      <c r="G1879" s="64" t="s">
        <v>389</v>
      </c>
      <c r="H1879" s="64">
        <v>86</v>
      </c>
      <c r="I1879" s="64">
        <v>19</v>
      </c>
      <c r="J1879" s="64">
        <v>0</v>
      </c>
      <c r="K1879" s="64" t="s">
        <v>395</v>
      </c>
      <c r="L1879" s="64">
        <v>-5</v>
      </c>
      <c r="M1879" s="64">
        <v>1</v>
      </c>
      <c r="N1879" s="62">
        <f t="shared" si="29"/>
        <v>0</v>
      </c>
    </row>
    <row r="1880" spans="1:14" ht="12.75">
      <c r="A1880" s="63">
        <v>1877</v>
      </c>
      <c r="B1880" s="64" t="s">
        <v>2367</v>
      </c>
      <c r="C1880" s="64" t="s">
        <v>439</v>
      </c>
      <c r="D1880" s="64">
        <v>30</v>
      </c>
      <c r="E1880" s="64">
        <v>36</v>
      </c>
      <c r="F1880" s="64">
        <v>0</v>
      </c>
      <c r="G1880" s="64" t="s">
        <v>389</v>
      </c>
      <c r="H1880" s="64">
        <v>35</v>
      </c>
      <c r="I1880" s="64">
        <v>47</v>
      </c>
      <c r="J1880" s="64">
        <v>0</v>
      </c>
      <c r="K1880" s="64" t="s">
        <v>347</v>
      </c>
      <c r="L1880" s="64">
        <v>2</v>
      </c>
      <c r="M1880" s="64">
        <v>1078</v>
      </c>
      <c r="N1880" s="62">
        <f t="shared" si="29"/>
        <v>0</v>
      </c>
    </row>
    <row r="1881" spans="1:14" ht="12.75">
      <c r="A1881" s="63">
        <v>1878</v>
      </c>
      <c r="B1881" s="65" t="s">
        <v>2368</v>
      </c>
      <c r="C1881" s="65" t="s">
        <v>439</v>
      </c>
      <c r="D1881" s="64">
        <v>31</v>
      </c>
      <c r="E1881" s="64">
        <v>54</v>
      </c>
      <c r="F1881" s="64">
        <v>0</v>
      </c>
      <c r="G1881" s="64" t="s">
        <v>389</v>
      </c>
      <c r="H1881" s="64">
        <v>35</v>
      </c>
      <c r="I1881" s="64">
        <v>37</v>
      </c>
      <c r="J1881" s="64">
        <v>30</v>
      </c>
      <c r="K1881" s="64" t="s">
        <v>347</v>
      </c>
      <c r="L1881" s="64">
        <v>2</v>
      </c>
      <c r="M1881" s="64">
        <v>1</v>
      </c>
      <c r="N1881" s="62">
        <f t="shared" si="29"/>
        <v>0</v>
      </c>
    </row>
    <row r="1882" spans="1:14" ht="12.75">
      <c r="A1882" s="63">
        <v>1879</v>
      </c>
      <c r="B1882" s="64" t="s">
        <v>2369</v>
      </c>
      <c r="C1882" s="64" t="s">
        <v>643</v>
      </c>
      <c r="D1882" s="64">
        <v>42</v>
      </c>
      <c r="E1882" s="64">
        <v>9</v>
      </c>
      <c r="F1882" s="64">
        <v>0</v>
      </c>
      <c r="G1882" s="64" t="s">
        <v>389</v>
      </c>
      <c r="H1882" s="64">
        <v>70</v>
      </c>
      <c r="I1882" s="64">
        <v>56</v>
      </c>
      <c r="J1882" s="64">
        <v>0</v>
      </c>
      <c r="K1882" s="64" t="s">
        <v>395</v>
      </c>
      <c r="L1882" s="64">
        <v>-5</v>
      </c>
      <c r="M1882" s="64">
        <v>1</v>
      </c>
      <c r="N1882" s="62">
        <f t="shared" si="29"/>
        <v>0</v>
      </c>
    </row>
    <row r="1883" spans="1:14" ht="12.75">
      <c r="A1883" s="63">
        <v>1880</v>
      </c>
      <c r="B1883" s="65" t="s">
        <v>2370</v>
      </c>
      <c r="C1883" s="65" t="s">
        <v>436</v>
      </c>
      <c r="D1883" s="64">
        <v>34</v>
      </c>
      <c r="E1883" s="64">
        <v>55</v>
      </c>
      <c r="F1883" s="64">
        <v>0</v>
      </c>
      <c r="G1883" s="64" t="s">
        <v>389</v>
      </c>
      <c r="H1883" s="64">
        <v>81</v>
      </c>
      <c r="I1883" s="64">
        <v>57</v>
      </c>
      <c r="J1883" s="64">
        <v>0</v>
      </c>
      <c r="K1883" s="64" t="s">
        <v>395</v>
      </c>
      <c r="L1883" s="64">
        <v>-5</v>
      </c>
      <c r="M1883" s="64">
        <v>1</v>
      </c>
      <c r="N1883" s="62">
        <f t="shared" si="29"/>
        <v>0</v>
      </c>
    </row>
    <row r="1884" spans="1:14" ht="12.75">
      <c r="A1884" s="63">
        <v>1881</v>
      </c>
      <c r="B1884" s="64" t="s">
        <v>2371</v>
      </c>
      <c r="C1884" s="64" t="s">
        <v>397</v>
      </c>
      <c r="D1884" s="64">
        <v>44</v>
      </c>
      <c r="E1884" s="64">
        <v>29</v>
      </c>
      <c r="F1884" s="64">
        <v>0</v>
      </c>
      <c r="G1884" s="64" t="s">
        <v>389</v>
      </c>
      <c r="H1884" s="64">
        <v>103</v>
      </c>
      <c r="I1884" s="64">
        <v>47</v>
      </c>
      <c r="J1884" s="64">
        <v>0</v>
      </c>
      <c r="K1884" s="64" t="s">
        <v>395</v>
      </c>
      <c r="L1884" s="64">
        <v>-7</v>
      </c>
      <c r="M1884" s="64">
        <v>1</v>
      </c>
      <c r="N1884" s="62">
        <f t="shared" si="29"/>
        <v>0</v>
      </c>
    </row>
    <row r="1885" spans="1:14" ht="12.75">
      <c r="A1885" s="63">
        <v>1882</v>
      </c>
      <c r="B1885" s="64" t="s">
        <v>2372</v>
      </c>
      <c r="C1885" s="64" t="s">
        <v>801</v>
      </c>
      <c r="D1885" s="64">
        <v>43</v>
      </c>
      <c r="E1885" s="64">
        <v>10</v>
      </c>
      <c r="F1885" s="64">
        <v>0</v>
      </c>
      <c r="G1885" s="64" t="s">
        <v>389</v>
      </c>
      <c r="H1885" s="64">
        <v>95</v>
      </c>
      <c r="I1885" s="64">
        <v>12</v>
      </c>
      <c r="J1885" s="64">
        <v>0</v>
      </c>
      <c r="K1885" s="64" t="s">
        <v>395</v>
      </c>
      <c r="L1885" s="64">
        <v>-6</v>
      </c>
      <c r="M1885" s="64">
        <v>1</v>
      </c>
      <c r="N1885" s="62">
        <f t="shared" si="29"/>
        <v>0</v>
      </c>
    </row>
    <row r="1886" spans="1:14" ht="12.75">
      <c r="A1886" s="63">
        <v>1883</v>
      </c>
      <c r="B1886" s="64" t="s">
        <v>2373</v>
      </c>
      <c r="C1886" s="64" t="s">
        <v>660</v>
      </c>
      <c r="D1886" s="64">
        <v>47</v>
      </c>
      <c r="E1886" s="64">
        <v>37</v>
      </c>
      <c r="F1886" s="64">
        <v>0</v>
      </c>
      <c r="G1886" s="64" t="s">
        <v>389</v>
      </c>
      <c r="H1886" s="64">
        <v>117</v>
      </c>
      <c r="I1886" s="64">
        <v>39</v>
      </c>
      <c r="J1886" s="64">
        <v>0</v>
      </c>
      <c r="K1886" s="64" t="s">
        <v>395</v>
      </c>
      <c r="L1886" s="64">
        <v>-8</v>
      </c>
      <c r="M1886" s="64">
        <v>1</v>
      </c>
      <c r="N1886" s="62">
        <f t="shared" si="29"/>
        <v>0</v>
      </c>
    </row>
    <row r="1887" spans="1:14" ht="12.75">
      <c r="A1887" s="63">
        <v>1884</v>
      </c>
      <c r="B1887" s="64" t="s">
        <v>2374</v>
      </c>
      <c r="C1887" s="64" t="s">
        <v>658</v>
      </c>
      <c r="D1887" s="64">
        <v>39</v>
      </c>
      <c r="E1887" s="64">
        <v>51</v>
      </c>
      <c r="F1887" s="64">
        <v>0</v>
      </c>
      <c r="G1887" s="64" t="s">
        <v>389</v>
      </c>
      <c r="H1887" s="64">
        <v>89</v>
      </c>
      <c r="I1887" s="64">
        <v>41</v>
      </c>
      <c r="J1887" s="64">
        <v>0</v>
      </c>
      <c r="K1887" s="64" t="s">
        <v>395</v>
      </c>
      <c r="L1887" s="64">
        <v>-6</v>
      </c>
      <c r="M1887" s="64">
        <v>1</v>
      </c>
      <c r="N1887" s="62">
        <f t="shared" si="29"/>
        <v>0</v>
      </c>
    </row>
    <row r="1888" spans="1:14" ht="12.75">
      <c r="A1888" s="63">
        <v>1885</v>
      </c>
      <c r="B1888" s="65" t="s">
        <v>2374</v>
      </c>
      <c r="C1888" s="65" t="s">
        <v>834</v>
      </c>
      <c r="D1888" s="64">
        <v>37</v>
      </c>
      <c r="E1888" s="64">
        <v>14</v>
      </c>
      <c r="F1888" s="64">
        <v>0</v>
      </c>
      <c r="G1888" s="64" t="s">
        <v>389</v>
      </c>
      <c r="H1888" s="64">
        <v>93</v>
      </c>
      <c r="I1888" s="64">
        <v>23</v>
      </c>
      <c r="J1888" s="64">
        <v>0</v>
      </c>
      <c r="K1888" s="64" t="s">
        <v>395</v>
      </c>
      <c r="L1888" s="64">
        <v>-6</v>
      </c>
      <c r="M1888" s="64">
        <v>1</v>
      </c>
      <c r="N1888" s="62">
        <f t="shared" si="29"/>
        <v>0</v>
      </c>
    </row>
    <row r="1889" spans="1:14" ht="12.75">
      <c r="A1889" s="63">
        <v>1886</v>
      </c>
      <c r="B1889" s="64" t="s">
        <v>2374</v>
      </c>
      <c r="C1889" s="64" t="s">
        <v>445</v>
      </c>
      <c r="D1889" s="64">
        <v>39</v>
      </c>
      <c r="E1889" s="64">
        <v>50</v>
      </c>
      <c r="F1889" s="64">
        <v>0</v>
      </c>
      <c r="G1889" s="64" t="s">
        <v>389</v>
      </c>
      <c r="H1889" s="64">
        <v>83</v>
      </c>
      <c r="I1889" s="64">
        <v>50</v>
      </c>
      <c r="J1889" s="64">
        <v>0</v>
      </c>
      <c r="K1889" s="64" t="s">
        <v>395</v>
      </c>
      <c r="L1889" s="64">
        <v>-5</v>
      </c>
      <c r="M1889" s="64">
        <v>1</v>
      </c>
      <c r="N1889" s="62">
        <f t="shared" si="29"/>
        <v>0</v>
      </c>
    </row>
    <row r="1890" spans="1:14" ht="12.75">
      <c r="A1890" s="63">
        <v>1887</v>
      </c>
      <c r="B1890" s="65" t="s">
        <v>2374</v>
      </c>
      <c r="C1890" s="65" t="s">
        <v>802</v>
      </c>
      <c r="D1890" s="64">
        <v>43</v>
      </c>
      <c r="E1890" s="64">
        <v>20</v>
      </c>
      <c r="F1890" s="64">
        <v>0</v>
      </c>
      <c r="G1890" s="64" t="s">
        <v>389</v>
      </c>
      <c r="H1890" s="64">
        <v>72</v>
      </c>
      <c r="I1890" s="64">
        <v>31</v>
      </c>
      <c r="J1890" s="64">
        <v>0</v>
      </c>
      <c r="K1890" s="64" t="s">
        <v>395</v>
      </c>
      <c r="L1890" s="64">
        <v>-5</v>
      </c>
      <c r="M1890" s="64">
        <v>1</v>
      </c>
      <c r="N1890" s="62">
        <f t="shared" si="29"/>
        <v>0</v>
      </c>
    </row>
    <row r="1891" spans="1:14" ht="12.75">
      <c r="A1891" s="63">
        <v>1888</v>
      </c>
      <c r="B1891" s="64" t="s">
        <v>2375</v>
      </c>
      <c r="C1891" s="64" t="s">
        <v>449</v>
      </c>
      <c r="D1891" s="64">
        <v>7</v>
      </c>
      <c r="E1891" s="64">
        <v>27</v>
      </c>
      <c r="F1891" s="64">
        <v>0</v>
      </c>
      <c r="G1891" s="64" t="s">
        <v>423</v>
      </c>
      <c r="H1891" s="64">
        <v>111</v>
      </c>
      <c r="I1891" s="64">
        <v>1</v>
      </c>
      <c r="J1891" s="64">
        <v>0</v>
      </c>
      <c r="K1891" s="64" t="s">
        <v>347</v>
      </c>
      <c r="L1891" s="64">
        <v>7</v>
      </c>
      <c r="M1891" s="64">
        <v>10</v>
      </c>
      <c r="N1891" s="62" t="str">
        <f t="shared" si="29"/>
        <v>SRAGEN</v>
      </c>
    </row>
    <row r="1892" spans="1:14" ht="12.75">
      <c r="A1892" s="63">
        <v>1889</v>
      </c>
      <c r="B1892" s="65" t="s">
        <v>2376</v>
      </c>
      <c r="C1892" s="65" t="s">
        <v>464</v>
      </c>
      <c r="D1892" s="64">
        <v>45</v>
      </c>
      <c r="E1892" s="64">
        <v>35</v>
      </c>
      <c r="F1892" s="64">
        <v>0</v>
      </c>
      <c r="G1892" s="64" t="s">
        <v>389</v>
      </c>
      <c r="H1892" s="64">
        <v>94</v>
      </c>
      <c r="I1892" s="64">
        <v>11</v>
      </c>
      <c r="J1892" s="64">
        <v>0</v>
      </c>
      <c r="K1892" s="64" t="s">
        <v>395</v>
      </c>
      <c r="L1892" s="64">
        <v>-6</v>
      </c>
      <c r="M1892" s="64">
        <v>1</v>
      </c>
      <c r="N1892" s="62">
        <f t="shared" si="29"/>
        <v>0</v>
      </c>
    </row>
    <row r="1893" spans="1:14" ht="12.75">
      <c r="A1893" s="63">
        <v>1890</v>
      </c>
      <c r="B1893" s="64" t="s">
        <v>2377</v>
      </c>
      <c r="C1893" s="64" t="s">
        <v>703</v>
      </c>
      <c r="D1893" s="64">
        <v>37</v>
      </c>
      <c r="E1893" s="64">
        <v>6</v>
      </c>
      <c r="F1893" s="64">
        <v>0</v>
      </c>
      <c r="G1893" s="64" t="s">
        <v>389</v>
      </c>
      <c r="H1893" s="64">
        <v>113</v>
      </c>
      <c r="I1893" s="64">
        <v>36</v>
      </c>
      <c r="J1893" s="64">
        <v>0</v>
      </c>
      <c r="K1893" s="64" t="s">
        <v>395</v>
      </c>
      <c r="L1893" s="64">
        <v>-7</v>
      </c>
      <c r="M1893" s="64">
        <v>1</v>
      </c>
      <c r="N1893" s="62">
        <f t="shared" si="29"/>
        <v>0</v>
      </c>
    </row>
    <row r="1894" spans="1:14" ht="12.75">
      <c r="A1894" s="63">
        <v>1891</v>
      </c>
      <c r="B1894" s="64" t="s">
        <v>2378</v>
      </c>
      <c r="C1894" s="64" t="s">
        <v>394</v>
      </c>
      <c r="D1894" s="64">
        <v>47</v>
      </c>
      <c r="E1894" s="64">
        <v>37</v>
      </c>
      <c r="F1894" s="64">
        <v>0</v>
      </c>
      <c r="G1894" s="64" t="s">
        <v>389</v>
      </c>
      <c r="H1894" s="64">
        <v>52</v>
      </c>
      <c r="I1894" s="64">
        <v>45</v>
      </c>
      <c r="J1894" s="64">
        <v>0</v>
      </c>
      <c r="K1894" s="64" t="s">
        <v>395</v>
      </c>
      <c r="L1894" s="64">
        <v>-3</v>
      </c>
      <c r="M1894" s="64">
        <v>1</v>
      </c>
      <c r="N1894" s="62">
        <f t="shared" si="29"/>
        <v>0</v>
      </c>
    </row>
    <row r="1895" spans="1:14" ht="12.75">
      <c r="A1895" s="63">
        <v>1892</v>
      </c>
      <c r="B1895" s="64" t="s">
        <v>2378</v>
      </c>
      <c r="C1895" s="64" t="s">
        <v>844</v>
      </c>
      <c r="D1895" s="64">
        <v>34</v>
      </c>
      <c r="E1895" s="64">
        <v>31</v>
      </c>
      <c r="F1895" s="64">
        <v>0</v>
      </c>
      <c r="G1895" s="64" t="s">
        <v>389</v>
      </c>
      <c r="H1895" s="64">
        <v>109</v>
      </c>
      <c r="I1895" s="64">
        <v>23</v>
      </c>
      <c r="J1895" s="64">
        <v>0</v>
      </c>
      <c r="K1895" s="64" t="s">
        <v>395</v>
      </c>
      <c r="L1895" s="64">
        <v>-7</v>
      </c>
      <c r="M1895" s="64">
        <v>1</v>
      </c>
      <c r="N1895" s="62">
        <f t="shared" si="29"/>
        <v>0</v>
      </c>
    </row>
    <row r="1896" spans="1:14" ht="12.75">
      <c r="A1896" s="63">
        <v>1893</v>
      </c>
      <c r="B1896" s="64" t="s">
        <v>2379</v>
      </c>
      <c r="C1896" s="64" t="s">
        <v>834</v>
      </c>
      <c r="D1896" s="64">
        <v>39</v>
      </c>
      <c r="E1896" s="64">
        <v>47</v>
      </c>
      <c r="F1896" s="64">
        <v>0</v>
      </c>
      <c r="G1896" s="64" t="s">
        <v>389</v>
      </c>
      <c r="H1896" s="64">
        <v>94</v>
      </c>
      <c r="I1896" s="64">
        <v>55</v>
      </c>
      <c r="J1896" s="64">
        <v>0</v>
      </c>
      <c r="K1896" s="64" t="s">
        <v>395</v>
      </c>
      <c r="L1896" s="64">
        <v>-6</v>
      </c>
      <c r="M1896" s="64">
        <v>1</v>
      </c>
      <c r="N1896" s="62">
        <f t="shared" si="29"/>
        <v>0</v>
      </c>
    </row>
    <row r="1897" spans="1:14" ht="12.75">
      <c r="A1897" s="63">
        <v>1894</v>
      </c>
      <c r="B1897" s="64" t="s">
        <v>2380</v>
      </c>
      <c r="C1897" s="64" t="s">
        <v>834</v>
      </c>
      <c r="D1897" s="64">
        <v>38</v>
      </c>
      <c r="E1897" s="64">
        <v>45</v>
      </c>
      <c r="F1897" s="64">
        <v>0</v>
      </c>
      <c r="G1897" s="64" t="s">
        <v>389</v>
      </c>
      <c r="H1897" s="64">
        <v>90</v>
      </c>
      <c r="I1897" s="64">
        <v>22</v>
      </c>
      <c r="J1897" s="64">
        <v>0</v>
      </c>
      <c r="K1897" s="64" t="s">
        <v>395</v>
      </c>
      <c r="L1897" s="64">
        <v>-6</v>
      </c>
      <c r="M1897" s="64">
        <v>1</v>
      </c>
      <c r="N1897" s="62">
        <f t="shared" si="29"/>
        <v>0</v>
      </c>
    </row>
    <row r="1898" spans="1:14" ht="12.75">
      <c r="A1898" s="63">
        <v>1895</v>
      </c>
      <c r="B1898" s="64" t="s">
        <v>2381</v>
      </c>
      <c r="C1898" s="64" t="s">
        <v>429</v>
      </c>
      <c r="D1898" s="64">
        <v>47</v>
      </c>
      <c r="E1898" s="64">
        <v>17</v>
      </c>
      <c r="F1898" s="64">
        <v>0</v>
      </c>
      <c r="G1898" s="64" t="s">
        <v>389</v>
      </c>
      <c r="H1898" s="64">
        <v>2</v>
      </c>
      <c r="I1898" s="64">
        <v>11</v>
      </c>
      <c r="J1898" s="64">
        <v>0</v>
      </c>
      <c r="K1898" s="64" t="s">
        <v>395</v>
      </c>
      <c r="L1898" s="64">
        <v>1</v>
      </c>
      <c r="M1898" s="64">
        <v>1</v>
      </c>
      <c r="N1898" s="62">
        <f t="shared" si="29"/>
        <v>0</v>
      </c>
    </row>
    <row r="1899" spans="1:14" ht="12.75">
      <c r="A1899" s="63">
        <v>1896</v>
      </c>
      <c r="B1899" s="64" t="s">
        <v>2382</v>
      </c>
      <c r="C1899" s="64" t="s">
        <v>719</v>
      </c>
      <c r="D1899" s="64">
        <v>27</v>
      </c>
      <c r="E1899" s="64">
        <v>54</v>
      </c>
      <c r="F1899" s="64">
        <v>0</v>
      </c>
      <c r="G1899" s="64" t="s">
        <v>389</v>
      </c>
      <c r="H1899" s="64">
        <v>82</v>
      </c>
      <c r="I1899" s="64">
        <v>41</v>
      </c>
      <c r="J1899" s="64">
        <v>0</v>
      </c>
      <c r="K1899" s="64" t="s">
        <v>395</v>
      </c>
      <c r="L1899" s="64">
        <v>-5</v>
      </c>
      <c r="M1899" s="64">
        <v>1</v>
      </c>
      <c r="N1899" s="62">
        <f t="shared" si="29"/>
        <v>0</v>
      </c>
    </row>
    <row r="1900" spans="1:14" ht="12.75">
      <c r="A1900" s="63">
        <v>1897</v>
      </c>
      <c r="B1900" s="64" t="s">
        <v>2383</v>
      </c>
      <c r="C1900" s="64" t="s">
        <v>653</v>
      </c>
      <c r="D1900" s="64">
        <v>51</v>
      </c>
      <c r="E1900" s="64">
        <v>53</v>
      </c>
      <c r="F1900" s="64">
        <v>0</v>
      </c>
      <c r="G1900" s="64" t="s">
        <v>389</v>
      </c>
      <c r="H1900" s="64">
        <v>0</v>
      </c>
      <c r="I1900" s="64">
        <v>14</v>
      </c>
      <c r="J1900" s="64">
        <v>0</v>
      </c>
      <c r="K1900" s="64" t="s">
        <v>347</v>
      </c>
      <c r="L1900" s="64">
        <v>0</v>
      </c>
      <c r="M1900" s="64">
        <v>1</v>
      </c>
      <c r="N1900" s="62">
        <f t="shared" si="29"/>
        <v>0</v>
      </c>
    </row>
    <row r="1901" spans="1:14" ht="12.75">
      <c r="A1901" s="63">
        <v>1898</v>
      </c>
      <c r="B1901" s="64" t="s">
        <v>2384</v>
      </c>
      <c r="C1901" s="64" t="s">
        <v>457</v>
      </c>
      <c r="D1901" s="64">
        <v>32</v>
      </c>
      <c r="E1901" s="64">
        <v>29</v>
      </c>
      <c r="F1901" s="64">
        <v>0</v>
      </c>
      <c r="G1901" s="64" t="s">
        <v>389</v>
      </c>
      <c r="H1901" s="64">
        <v>81</v>
      </c>
      <c r="I1901" s="64">
        <v>44</v>
      </c>
      <c r="J1901" s="64">
        <v>0</v>
      </c>
      <c r="K1901" s="64" t="s">
        <v>395</v>
      </c>
      <c r="L1901" s="64">
        <v>-5</v>
      </c>
      <c r="M1901" s="64">
        <v>1</v>
      </c>
      <c r="N1901" s="62">
        <f t="shared" si="29"/>
        <v>0</v>
      </c>
    </row>
    <row r="1902" spans="1:14" ht="12.75">
      <c r="A1902" s="63">
        <v>1899</v>
      </c>
      <c r="B1902" s="64" t="s">
        <v>2385</v>
      </c>
      <c r="C1902" s="64" t="s">
        <v>701</v>
      </c>
      <c r="D1902" s="64">
        <v>38</v>
      </c>
      <c r="E1902" s="64">
        <v>16</v>
      </c>
      <c r="F1902" s="64">
        <v>0</v>
      </c>
      <c r="G1902" s="64" t="s">
        <v>389</v>
      </c>
      <c r="H1902" s="64">
        <v>78</v>
      </c>
      <c r="I1902" s="64">
        <v>54</v>
      </c>
      <c r="J1902" s="64">
        <v>0</v>
      </c>
      <c r="K1902" s="64" t="s">
        <v>395</v>
      </c>
      <c r="L1902" s="64">
        <v>-5</v>
      </c>
      <c r="M1902" s="64">
        <v>1</v>
      </c>
      <c r="N1902" s="62">
        <f t="shared" si="29"/>
        <v>0</v>
      </c>
    </row>
    <row r="1903" spans="1:14" ht="12.75">
      <c r="A1903" s="63">
        <v>1900</v>
      </c>
      <c r="B1903" s="64" t="s">
        <v>2386</v>
      </c>
      <c r="C1903" s="64" t="s">
        <v>614</v>
      </c>
      <c r="D1903" s="64">
        <v>58</v>
      </c>
      <c r="E1903" s="64">
        <v>53</v>
      </c>
      <c r="F1903" s="64">
        <v>0</v>
      </c>
      <c r="G1903" s="64" t="s">
        <v>389</v>
      </c>
      <c r="H1903" s="64">
        <v>5</v>
      </c>
      <c r="I1903" s="64">
        <v>38</v>
      </c>
      <c r="J1903" s="64">
        <v>0</v>
      </c>
      <c r="K1903" s="64" t="s">
        <v>347</v>
      </c>
      <c r="L1903" s="64">
        <v>1</v>
      </c>
      <c r="M1903" s="64">
        <v>1</v>
      </c>
      <c r="N1903" s="62">
        <f t="shared" si="29"/>
        <v>0</v>
      </c>
    </row>
    <row r="1904" spans="1:14" ht="12.75">
      <c r="A1904" s="63">
        <v>1901</v>
      </c>
      <c r="B1904" s="64" t="s">
        <v>2387</v>
      </c>
      <c r="C1904" s="64" t="s">
        <v>394</v>
      </c>
      <c r="D1904" s="64">
        <v>48</v>
      </c>
      <c r="E1904" s="64">
        <v>32</v>
      </c>
      <c r="F1904" s="64">
        <v>0</v>
      </c>
      <c r="G1904" s="64" t="s">
        <v>389</v>
      </c>
      <c r="H1904" s="64">
        <v>58</v>
      </c>
      <c r="I1904" s="64">
        <v>33</v>
      </c>
      <c r="J1904" s="64">
        <v>0</v>
      </c>
      <c r="K1904" s="64" t="s">
        <v>395</v>
      </c>
      <c r="L1904" s="64">
        <v>-3</v>
      </c>
      <c r="M1904" s="64">
        <v>1</v>
      </c>
      <c r="N1904" s="62">
        <f t="shared" si="29"/>
        <v>0</v>
      </c>
    </row>
    <row r="1905" spans="1:14" ht="12.75">
      <c r="A1905" s="63">
        <v>1902</v>
      </c>
      <c r="B1905" s="65" t="s">
        <v>2388</v>
      </c>
      <c r="C1905" s="65" t="s">
        <v>455</v>
      </c>
      <c r="D1905" s="64">
        <v>40</v>
      </c>
      <c r="E1905" s="64">
        <v>37</v>
      </c>
      <c r="F1905" s="64">
        <v>0</v>
      </c>
      <c r="G1905" s="64" t="s">
        <v>389</v>
      </c>
      <c r="H1905" s="64">
        <v>103</v>
      </c>
      <c r="I1905" s="64">
        <v>16</v>
      </c>
      <c r="J1905" s="64">
        <v>0</v>
      </c>
      <c r="K1905" s="64" t="s">
        <v>395</v>
      </c>
      <c r="L1905" s="64">
        <v>-7</v>
      </c>
      <c r="M1905" s="64">
        <v>1</v>
      </c>
      <c r="N1905" s="62">
        <f t="shared" si="29"/>
        <v>0</v>
      </c>
    </row>
    <row r="1906" spans="1:14" ht="12.75">
      <c r="A1906" s="63">
        <v>1903</v>
      </c>
      <c r="B1906" s="64" t="s">
        <v>2388</v>
      </c>
      <c r="C1906" s="64" t="s">
        <v>658</v>
      </c>
      <c r="D1906" s="64">
        <v>41</v>
      </c>
      <c r="E1906" s="64">
        <v>44</v>
      </c>
      <c r="F1906" s="64">
        <v>0</v>
      </c>
      <c r="G1906" s="64" t="s">
        <v>389</v>
      </c>
      <c r="H1906" s="64">
        <v>89</v>
      </c>
      <c r="I1906" s="64">
        <v>41</v>
      </c>
      <c r="J1906" s="64">
        <v>0</v>
      </c>
      <c r="K1906" s="64" t="s">
        <v>395</v>
      </c>
      <c r="L1906" s="64">
        <v>-6</v>
      </c>
      <c r="M1906" s="64">
        <v>1</v>
      </c>
      <c r="N1906" s="62">
        <f t="shared" si="29"/>
        <v>0</v>
      </c>
    </row>
    <row r="1907" spans="1:14" ht="12.75">
      <c r="A1907" s="63">
        <v>1904</v>
      </c>
      <c r="B1907" s="65" t="s">
        <v>2389</v>
      </c>
      <c r="C1907" s="65" t="s">
        <v>523</v>
      </c>
      <c r="D1907" s="64">
        <v>44</v>
      </c>
      <c r="E1907" s="64">
        <v>33</v>
      </c>
      <c r="F1907" s="64">
        <v>0</v>
      </c>
      <c r="G1907" s="64" t="s">
        <v>389</v>
      </c>
      <c r="H1907" s="64">
        <v>89</v>
      </c>
      <c r="I1907" s="64">
        <v>32</v>
      </c>
      <c r="J1907" s="64">
        <v>0</v>
      </c>
      <c r="K1907" s="64" t="s">
        <v>395</v>
      </c>
      <c r="L1907" s="64">
        <v>-6</v>
      </c>
      <c r="M1907" s="64">
        <v>1</v>
      </c>
      <c r="N1907" s="62">
        <f t="shared" si="29"/>
        <v>0</v>
      </c>
    </row>
    <row r="1908" spans="1:14" ht="12.75">
      <c r="A1908" s="63">
        <v>1905</v>
      </c>
      <c r="B1908" s="64" t="s">
        <v>2390</v>
      </c>
      <c r="C1908" s="64" t="s">
        <v>491</v>
      </c>
      <c r="D1908" s="64">
        <v>36</v>
      </c>
      <c r="E1908" s="64">
        <v>10</v>
      </c>
      <c r="F1908" s="64">
        <v>0</v>
      </c>
      <c r="G1908" s="64" t="s">
        <v>389</v>
      </c>
      <c r="H1908" s="64">
        <v>97</v>
      </c>
      <c r="I1908" s="64">
        <v>5</v>
      </c>
      <c r="J1908" s="64">
        <v>0</v>
      </c>
      <c r="K1908" s="64" t="s">
        <v>395</v>
      </c>
      <c r="L1908" s="64">
        <v>-6</v>
      </c>
      <c r="M1908" s="64">
        <v>1</v>
      </c>
      <c r="N1908" s="62">
        <f t="shared" si="29"/>
        <v>0</v>
      </c>
    </row>
    <row r="1909" spans="1:14" ht="12.75">
      <c r="A1909" s="63">
        <v>1906</v>
      </c>
      <c r="B1909" s="65" t="s">
        <v>2391</v>
      </c>
      <c r="C1909" s="65" t="s">
        <v>738</v>
      </c>
      <c r="D1909" s="64">
        <v>59</v>
      </c>
      <c r="E1909" s="64">
        <v>40</v>
      </c>
      <c r="F1909" s="64">
        <v>0</v>
      </c>
      <c r="G1909" s="64" t="s">
        <v>389</v>
      </c>
      <c r="H1909" s="64">
        <v>17</v>
      </c>
      <c r="I1909" s="64">
        <v>56</v>
      </c>
      <c r="J1909" s="64">
        <v>0</v>
      </c>
      <c r="K1909" s="64" t="s">
        <v>347</v>
      </c>
      <c r="L1909" s="64">
        <v>1</v>
      </c>
      <c r="M1909" s="64">
        <v>1</v>
      </c>
      <c r="N1909" s="62">
        <f t="shared" si="29"/>
        <v>0</v>
      </c>
    </row>
    <row r="1910" spans="1:14" ht="12.75">
      <c r="A1910" s="63">
        <v>1907</v>
      </c>
      <c r="B1910" s="65" t="s">
        <v>2392</v>
      </c>
      <c r="C1910" s="65" t="s">
        <v>451</v>
      </c>
      <c r="D1910" s="64">
        <v>37</v>
      </c>
      <c r="E1910" s="64">
        <v>54</v>
      </c>
      <c r="F1910" s="64">
        <v>0</v>
      </c>
      <c r="G1910" s="64" t="s">
        <v>389</v>
      </c>
      <c r="H1910" s="64">
        <v>121</v>
      </c>
      <c r="I1910" s="64">
        <v>14</v>
      </c>
      <c r="J1910" s="64">
        <v>0</v>
      </c>
      <c r="K1910" s="64" t="s">
        <v>395</v>
      </c>
      <c r="L1910" s="64">
        <v>-8</v>
      </c>
      <c r="M1910" s="64">
        <v>1</v>
      </c>
      <c r="N1910" s="62">
        <f t="shared" si="29"/>
        <v>0</v>
      </c>
    </row>
    <row r="1911" spans="1:14" ht="12.75">
      <c r="A1911" s="63">
        <v>1908</v>
      </c>
      <c r="B1911" s="65" t="s">
        <v>2393</v>
      </c>
      <c r="C1911" s="65" t="s">
        <v>429</v>
      </c>
      <c r="D1911" s="64">
        <v>48</v>
      </c>
      <c r="E1911" s="64">
        <v>32</v>
      </c>
      <c r="F1911" s="64">
        <v>0</v>
      </c>
      <c r="G1911" s="64" t="s">
        <v>389</v>
      </c>
      <c r="H1911" s="64">
        <v>7</v>
      </c>
      <c r="I1911" s="64">
        <v>38</v>
      </c>
      <c r="J1911" s="64">
        <v>0</v>
      </c>
      <c r="K1911" s="64" t="s">
        <v>347</v>
      </c>
      <c r="L1911" s="64">
        <v>1</v>
      </c>
      <c r="M1911" s="64">
        <v>1</v>
      </c>
      <c r="N1911" s="62">
        <f t="shared" si="29"/>
        <v>0</v>
      </c>
    </row>
    <row r="1912" spans="1:14" ht="12.75">
      <c r="A1912" s="63">
        <v>1909</v>
      </c>
      <c r="B1912" s="64" t="s">
        <v>2394</v>
      </c>
      <c r="C1912" s="64" t="s">
        <v>719</v>
      </c>
      <c r="D1912" s="64">
        <v>27</v>
      </c>
      <c r="E1912" s="64">
        <v>11</v>
      </c>
      <c r="F1912" s="64">
        <v>0</v>
      </c>
      <c r="G1912" s="64" t="s">
        <v>389</v>
      </c>
      <c r="H1912" s="64">
        <v>80</v>
      </c>
      <c r="I1912" s="64">
        <v>13</v>
      </c>
      <c r="J1912" s="64">
        <v>0</v>
      </c>
      <c r="K1912" s="64" t="s">
        <v>395</v>
      </c>
      <c r="L1912" s="64">
        <v>-5</v>
      </c>
      <c r="M1912" s="64">
        <v>1</v>
      </c>
      <c r="N1912" s="62">
        <f t="shared" si="29"/>
        <v>0</v>
      </c>
    </row>
    <row r="1913" spans="1:14" ht="12.75">
      <c r="A1913" s="63">
        <v>1910</v>
      </c>
      <c r="B1913" s="64" t="s">
        <v>2395</v>
      </c>
      <c r="C1913" s="64" t="s">
        <v>674</v>
      </c>
      <c r="D1913" s="64">
        <v>48</v>
      </c>
      <c r="E1913" s="64">
        <v>41</v>
      </c>
      <c r="F1913" s="64">
        <v>0</v>
      </c>
      <c r="G1913" s="64" t="s">
        <v>389</v>
      </c>
      <c r="H1913" s="64">
        <v>9</v>
      </c>
      <c r="I1913" s="64">
        <v>13</v>
      </c>
      <c r="J1913" s="64">
        <v>0</v>
      </c>
      <c r="K1913" s="64" t="s">
        <v>347</v>
      </c>
      <c r="L1913" s="64">
        <v>1</v>
      </c>
      <c r="M1913" s="64">
        <v>1</v>
      </c>
      <c r="N1913" s="62">
        <f t="shared" si="29"/>
        <v>0</v>
      </c>
    </row>
    <row r="1914" spans="1:14" ht="12.75">
      <c r="A1914" s="63">
        <v>1911</v>
      </c>
      <c r="B1914" s="64" t="s">
        <v>2396</v>
      </c>
      <c r="C1914" s="64" t="s">
        <v>449</v>
      </c>
      <c r="D1914" s="64">
        <v>6</v>
      </c>
      <c r="E1914" s="64">
        <v>34</v>
      </c>
      <c r="F1914" s="64">
        <v>0</v>
      </c>
      <c r="G1914" s="64" t="s">
        <v>423</v>
      </c>
      <c r="H1914" s="64">
        <v>107</v>
      </c>
      <c r="I1914" s="64">
        <v>46</v>
      </c>
      <c r="J1914" s="64">
        <v>0</v>
      </c>
      <c r="K1914" s="64" t="s">
        <v>347</v>
      </c>
      <c r="L1914" s="64">
        <v>7</v>
      </c>
      <c r="M1914" s="64">
        <v>10</v>
      </c>
      <c r="N1914" s="62" t="str">
        <f t="shared" si="29"/>
        <v>SUBANG</v>
      </c>
    </row>
    <row r="1915" spans="1:14" ht="12.75">
      <c r="A1915" s="63">
        <v>1912</v>
      </c>
      <c r="B1915" s="64" t="s">
        <v>2397</v>
      </c>
      <c r="C1915" s="64" t="s">
        <v>394</v>
      </c>
      <c r="D1915" s="64">
        <v>46</v>
      </c>
      <c r="E1915" s="64">
        <v>38</v>
      </c>
      <c r="F1915" s="64">
        <v>0</v>
      </c>
      <c r="G1915" s="64" t="s">
        <v>389</v>
      </c>
      <c r="H1915" s="64">
        <v>80</v>
      </c>
      <c r="I1915" s="64">
        <v>48</v>
      </c>
      <c r="J1915" s="64">
        <v>0</v>
      </c>
      <c r="K1915" s="64" t="s">
        <v>395</v>
      </c>
      <c r="L1915" s="64">
        <v>-5</v>
      </c>
      <c r="M1915" s="64">
        <v>1</v>
      </c>
      <c r="N1915" s="62">
        <f t="shared" si="29"/>
        <v>0</v>
      </c>
    </row>
    <row r="1916" spans="1:14" ht="12.75">
      <c r="A1916" s="63">
        <v>1913</v>
      </c>
      <c r="B1916" s="65" t="s">
        <v>2398</v>
      </c>
      <c r="C1916" s="65" t="s">
        <v>408</v>
      </c>
      <c r="D1916" s="64">
        <v>29</v>
      </c>
      <c r="E1916" s="64">
        <v>59</v>
      </c>
      <c r="F1916" s="64">
        <v>0</v>
      </c>
      <c r="G1916" s="64" t="s">
        <v>389</v>
      </c>
      <c r="H1916" s="64">
        <v>32</v>
      </c>
      <c r="I1916" s="64">
        <v>33</v>
      </c>
      <c r="J1916" s="64">
        <v>0</v>
      </c>
      <c r="K1916" s="64" t="s">
        <v>347</v>
      </c>
      <c r="L1916" s="64">
        <v>2</v>
      </c>
      <c r="M1916" s="64">
        <v>1</v>
      </c>
      <c r="N1916" s="62">
        <f t="shared" si="29"/>
        <v>0</v>
      </c>
    </row>
    <row r="1917" spans="1:14" ht="12.75">
      <c r="A1917" s="63">
        <v>1914</v>
      </c>
      <c r="B1917" s="65" t="s">
        <v>2399</v>
      </c>
      <c r="C1917" s="65" t="s">
        <v>403</v>
      </c>
      <c r="D1917" s="64">
        <v>29</v>
      </c>
      <c r="E1917" s="64">
        <v>38</v>
      </c>
      <c r="F1917" s="64">
        <v>0</v>
      </c>
      <c r="G1917" s="64" t="s">
        <v>389</v>
      </c>
      <c r="H1917" s="64">
        <v>95</v>
      </c>
      <c r="I1917" s="64">
        <v>40</v>
      </c>
      <c r="J1917" s="64">
        <v>0</v>
      </c>
      <c r="K1917" s="64" t="s">
        <v>395</v>
      </c>
      <c r="L1917" s="64">
        <v>-6</v>
      </c>
      <c r="M1917" s="64">
        <v>1</v>
      </c>
      <c r="N1917" s="62">
        <f t="shared" si="29"/>
        <v>0</v>
      </c>
    </row>
    <row r="1918" spans="1:14" ht="12.75">
      <c r="A1918" s="63">
        <v>1915</v>
      </c>
      <c r="B1918" s="64" t="s">
        <v>2400</v>
      </c>
      <c r="C1918" s="64" t="s">
        <v>449</v>
      </c>
      <c r="D1918" s="64">
        <v>6</v>
      </c>
      <c r="E1918" s="64">
        <v>55</v>
      </c>
      <c r="F1918" s="64">
        <v>0</v>
      </c>
      <c r="G1918" s="64" t="s">
        <v>423</v>
      </c>
      <c r="H1918" s="64">
        <v>106</v>
      </c>
      <c r="I1918" s="64">
        <v>26</v>
      </c>
      <c r="J1918" s="64">
        <v>0</v>
      </c>
      <c r="K1918" s="64" t="s">
        <v>347</v>
      </c>
      <c r="L1918" s="64">
        <v>7</v>
      </c>
      <c r="M1918" s="64">
        <v>10</v>
      </c>
      <c r="N1918" s="62" t="str">
        <f t="shared" si="29"/>
        <v>SUKABUMI</v>
      </c>
    </row>
    <row r="1919" spans="1:14" ht="12.75">
      <c r="A1919" s="63">
        <v>1916</v>
      </c>
      <c r="B1919" s="64" t="s">
        <v>2401</v>
      </c>
      <c r="C1919" s="64" t="s">
        <v>449</v>
      </c>
      <c r="D1919" s="64">
        <v>7</v>
      </c>
      <c r="E1919" s="64">
        <v>42</v>
      </c>
      <c r="F1919" s="64">
        <v>0</v>
      </c>
      <c r="G1919" s="64" t="s">
        <v>423</v>
      </c>
      <c r="H1919" s="64">
        <v>110</v>
      </c>
      <c r="I1919" s="64">
        <v>50</v>
      </c>
      <c r="J1919" s="64">
        <v>0</v>
      </c>
      <c r="K1919" s="64" t="s">
        <v>347</v>
      </c>
      <c r="L1919" s="64">
        <v>7</v>
      </c>
      <c r="M1919" s="64">
        <v>10</v>
      </c>
      <c r="N1919" s="62" t="str">
        <f t="shared" si="29"/>
        <v>SUKOARJO</v>
      </c>
    </row>
    <row r="1920" spans="1:14" ht="12.75">
      <c r="A1920" s="63">
        <v>1917</v>
      </c>
      <c r="B1920" s="64" t="s">
        <v>2402</v>
      </c>
      <c r="C1920" s="64" t="s">
        <v>449</v>
      </c>
      <c r="D1920" s="64">
        <v>0</v>
      </c>
      <c r="E1920" s="64">
        <v>6</v>
      </c>
      <c r="F1920" s="64">
        <v>0</v>
      </c>
      <c r="G1920" s="64" t="s">
        <v>423</v>
      </c>
      <c r="H1920" s="64">
        <v>100</v>
      </c>
      <c r="I1920" s="64">
        <v>27</v>
      </c>
      <c r="J1920" s="64">
        <v>0</v>
      </c>
      <c r="K1920" s="64" t="s">
        <v>347</v>
      </c>
      <c r="L1920" s="64">
        <v>8</v>
      </c>
      <c r="M1920" s="64">
        <v>10</v>
      </c>
      <c r="N1920" s="62" t="str">
        <f t="shared" si="29"/>
        <v>SULIKI</v>
      </c>
    </row>
    <row r="1921" spans="1:14" ht="12.75">
      <c r="A1921" s="63">
        <v>1918</v>
      </c>
      <c r="B1921" s="64" t="s">
        <v>2403</v>
      </c>
      <c r="C1921" s="64" t="s">
        <v>449</v>
      </c>
      <c r="D1921" s="64">
        <v>8</v>
      </c>
      <c r="E1921" s="64">
        <v>30</v>
      </c>
      <c r="F1921" s="64">
        <v>0</v>
      </c>
      <c r="G1921" s="64" t="s">
        <v>423</v>
      </c>
      <c r="H1921" s="64">
        <v>117</v>
      </c>
      <c r="I1921" s="64">
        <v>25</v>
      </c>
      <c r="J1921" s="64">
        <v>0</v>
      </c>
      <c r="K1921" s="64" t="s">
        <v>347</v>
      </c>
      <c r="L1921" s="64">
        <v>8</v>
      </c>
      <c r="M1921" s="64">
        <v>10</v>
      </c>
      <c r="N1921" s="62" t="str">
        <f t="shared" si="29"/>
        <v>SUMBAWA BESAR</v>
      </c>
    </row>
    <row r="1922" spans="1:14" ht="12.75">
      <c r="A1922" s="63">
        <v>1919</v>
      </c>
      <c r="B1922" s="65" t="s">
        <v>2404</v>
      </c>
      <c r="C1922" s="65" t="s">
        <v>449</v>
      </c>
      <c r="D1922" s="64">
        <v>6</v>
      </c>
      <c r="E1922" s="64">
        <v>53</v>
      </c>
      <c r="F1922" s="64">
        <v>0</v>
      </c>
      <c r="G1922" s="64" t="s">
        <v>423</v>
      </c>
      <c r="H1922" s="64">
        <v>107</v>
      </c>
      <c r="I1922" s="64">
        <v>53</v>
      </c>
      <c r="J1922" s="64">
        <v>0</v>
      </c>
      <c r="K1922" s="64" t="s">
        <v>347</v>
      </c>
      <c r="L1922" s="64">
        <v>7</v>
      </c>
      <c r="M1922" s="64">
        <v>10</v>
      </c>
      <c r="N1922" s="62" t="str">
        <f t="shared" si="29"/>
        <v>SUMEDANG</v>
      </c>
    </row>
    <row r="1923" spans="1:14" ht="12.75">
      <c r="A1923" s="63">
        <v>1920</v>
      </c>
      <c r="B1923" s="65" t="s">
        <v>2405</v>
      </c>
      <c r="C1923" s="65" t="s">
        <v>449</v>
      </c>
      <c r="D1923" s="64">
        <v>7</v>
      </c>
      <c r="E1923" s="64">
        <v>3</v>
      </c>
      <c r="F1923" s="64">
        <v>0</v>
      </c>
      <c r="G1923" s="64" t="s">
        <v>423</v>
      </c>
      <c r="H1923" s="64">
        <v>113</v>
      </c>
      <c r="I1923" s="64">
        <v>53</v>
      </c>
      <c r="J1923" s="64">
        <v>0</v>
      </c>
      <c r="K1923" s="64" t="s">
        <v>347</v>
      </c>
      <c r="L1923" s="64">
        <v>7</v>
      </c>
      <c r="M1923" s="64">
        <v>10</v>
      </c>
      <c r="N1923" s="62" t="str">
        <f aca="true" t="shared" si="30" ref="N1923:N1986">+IF(C1923=$N$1,B1923,)</f>
        <v>SUMENEP</v>
      </c>
    </row>
    <row r="1924" spans="1:14" ht="12.75">
      <c r="A1924" s="63">
        <v>1921</v>
      </c>
      <c r="B1924" s="64" t="s">
        <v>2406</v>
      </c>
      <c r="C1924" s="64" t="s">
        <v>436</v>
      </c>
      <c r="D1924" s="64">
        <v>33</v>
      </c>
      <c r="E1924" s="64">
        <v>58</v>
      </c>
      <c r="F1924" s="64">
        <v>0</v>
      </c>
      <c r="G1924" s="64" t="s">
        <v>389</v>
      </c>
      <c r="H1924" s="64">
        <v>80</v>
      </c>
      <c r="I1924" s="64">
        <v>28</v>
      </c>
      <c r="J1924" s="64">
        <v>0</v>
      </c>
      <c r="K1924" s="64" t="s">
        <v>395</v>
      </c>
      <c r="L1924" s="64">
        <v>-5</v>
      </c>
      <c r="M1924" s="64">
        <v>1</v>
      </c>
      <c r="N1924" s="62">
        <f t="shared" si="30"/>
        <v>0</v>
      </c>
    </row>
    <row r="1925" spans="1:14" ht="12.75">
      <c r="A1925" s="63">
        <v>1922</v>
      </c>
      <c r="B1925" s="64" t="s">
        <v>2407</v>
      </c>
      <c r="C1925" s="64" t="s">
        <v>449</v>
      </c>
      <c r="D1925" s="64">
        <v>5</v>
      </c>
      <c r="E1925" s="64">
        <v>12</v>
      </c>
      <c r="F1925" s="64">
        <v>0</v>
      </c>
      <c r="G1925" s="64" t="s">
        <v>423</v>
      </c>
      <c r="H1925" s="64">
        <v>119</v>
      </c>
      <c r="I1925" s="64">
        <v>30</v>
      </c>
      <c r="J1925" s="64">
        <v>0</v>
      </c>
      <c r="K1925" s="64" t="s">
        <v>347</v>
      </c>
      <c r="L1925" s="64">
        <v>8</v>
      </c>
      <c r="M1925" s="64">
        <v>10</v>
      </c>
      <c r="N1925" s="62" t="str">
        <f t="shared" si="30"/>
        <v>SUNBGU MINASA</v>
      </c>
    </row>
    <row r="1926" spans="1:14" ht="12.75">
      <c r="A1926" s="63">
        <v>1923</v>
      </c>
      <c r="B1926" s="64" t="s">
        <v>2408</v>
      </c>
      <c r="C1926" s="64" t="s">
        <v>738</v>
      </c>
      <c r="D1926" s="64">
        <v>62</v>
      </c>
      <c r="E1926" s="64">
        <v>32</v>
      </c>
      <c r="F1926" s="64">
        <v>0</v>
      </c>
      <c r="G1926" s="64" t="s">
        <v>389</v>
      </c>
      <c r="H1926" s="64">
        <v>17</v>
      </c>
      <c r="I1926" s="64">
        <v>27</v>
      </c>
      <c r="J1926" s="64">
        <v>0</v>
      </c>
      <c r="K1926" s="64" t="s">
        <v>347</v>
      </c>
      <c r="L1926" s="64">
        <v>1</v>
      </c>
      <c r="M1926" s="64">
        <v>1</v>
      </c>
      <c r="N1926" s="62">
        <f t="shared" si="30"/>
        <v>0</v>
      </c>
    </row>
    <row r="1927" spans="1:14" ht="12.75">
      <c r="A1927" s="63">
        <v>1924</v>
      </c>
      <c r="B1927" s="64" t="s">
        <v>2409</v>
      </c>
      <c r="C1927" s="64" t="s">
        <v>449</v>
      </c>
      <c r="D1927" s="64">
        <v>1</v>
      </c>
      <c r="E1927" s="64">
        <v>52</v>
      </c>
      <c r="F1927" s="64">
        <v>0</v>
      </c>
      <c r="G1927" s="64" t="s">
        <v>423</v>
      </c>
      <c r="H1927" s="64">
        <v>106</v>
      </c>
      <c r="I1927" s="64">
        <v>5</v>
      </c>
      <c r="J1927" s="64">
        <v>0</v>
      </c>
      <c r="K1927" s="64" t="s">
        <v>347</v>
      </c>
      <c r="L1927" s="64">
        <v>7</v>
      </c>
      <c r="M1927" s="64">
        <v>10</v>
      </c>
      <c r="N1927" s="62" t="str">
        <f t="shared" si="30"/>
        <v>SUNGAI LIAT</v>
      </c>
    </row>
    <row r="1928" spans="1:14" ht="12.75">
      <c r="A1928" s="63">
        <v>1925</v>
      </c>
      <c r="B1928" s="65" t="s">
        <v>2410</v>
      </c>
      <c r="C1928" s="65" t="s">
        <v>449</v>
      </c>
      <c r="D1928" s="64">
        <v>2</v>
      </c>
      <c r="E1928" s="64">
        <v>4</v>
      </c>
      <c r="F1928" s="64">
        <v>0</v>
      </c>
      <c r="G1928" s="64" t="s">
        <v>423</v>
      </c>
      <c r="H1928" s="64">
        <v>101</v>
      </c>
      <c r="I1928" s="64">
        <v>24</v>
      </c>
      <c r="J1928" s="64">
        <v>0</v>
      </c>
      <c r="K1928" s="64" t="s">
        <v>347</v>
      </c>
      <c r="L1928" s="64">
        <v>7</v>
      </c>
      <c r="M1928" s="64">
        <v>10</v>
      </c>
      <c r="N1928" s="62" t="str">
        <f t="shared" si="30"/>
        <v>SUNGAI PENUH</v>
      </c>
    </row>
    <row r="1929" spans="1:14" ht="12.75">
      <c r="A1929" s="63">
        <v>1926</v>
      </c>
      <c r="B1929" s="64" t="s">
        <v>2411</v>
      </c>
      <c r="C1929" s="64" t="s">
        <v>449</v>
      </c>
      <c r="D1929" s="64">
        <v>7</v>
      </c>
      <c r="E1929" s="64">
        <v>15</v>
      </c>
      <c r="F1929" s="64">
        <v>0</v>
      </c>
      <c r="G1929" s="64" t="s">
        <v>423</v>
      </c>
      <c r="H1929" s="64">
        <v>112</v>
      </c>
      <c r="I1929" s="64">
        <v>45</v>
      </c>
      <c r="J1929" s="64">
        <v>0</v>
      </c>
      <c r="K1929" s="64" t="s">
        <v>347</v>
      </c>
      <c r="L1929" s="64">
        <v>7</v>
      </c>
      <c r="M1929" s="64">
        <v>10</v>
      </c>
      <c r="N1929" s="62" t="str">
        <f t="shared" si="30"/>
        <v>SURABAYA</v>
      </c>
    </row>
    <row r="1930" spans="1:14" ht="12.75">
      <c r="A1930" s="63">
        <v>1927</v>
      </c>
      <c r="B1930" s="64" t="s">
        <v>2412</v>
      </c>
      <c r="C1930" s="64" t="s">
        <v>449</v>
      </c>
      <c r="D1930" s="64">
        <v>7</v>
      </c>
      <c r="E1930" s="64">
        <v>32</v>
      </c>
      <c r="F1930" s="64">
        <v>0</v>
      </c>
      <c r="G1930" s="64" t="s">
        <v>423</v>
      </c>
      <c r="H1930" s="64">
        <v>110</v>
      </c>
      <c r="I1930" s="64">
        <v>50</v>
      </c>
      <c r="J1930" s="64">
        <v>0</v>
      </c>
      <c r="K1930" s="64" t="s">
        <v>347</v>
      </c>
      <c r="L1930" s="64">
        <v>7</v>
      </c>
      <c r="M1930" s="64">
        <v>10</v>
      </c>
      <c r="N1930" s="62" t="str">
        <f t="shared" si="30"/>
        <v>SURAKARTA</v>
      </c>
    </row>
    <row r="1931" spans="1:14" ht="12.75">
      <c r="A1931" s="63">
        <v>1928</v>
      </c>
      <c r="B1931" s="64" t="s">
        <v>2413</v>
      </c>
      <c r="C1931" s="64" t="s">
        <v>422</v>
      </c>
      <c r="D1931" s="64">
        <v>33</v>
      </c>
      <c r="E1931" s="64">
        <v>57</v>
      </c>
      <c r="F1931" s="64">
        <v>0</v>
      </c>
      <c r="G1931" s="64" t="s">
        <v>423</v>
      </c>
      <c r="H1931" s="64">
        <v>151</v>
      </c>
      <c r="I1931" s="64">
        <v>11</v>
      </c>
      <c r="J1931" s="64">
        <v>0</v>
      </c>
      <c r="K1931" s="64" t="s">
        <v>347</v>
      </c>
      <c r="L1931" s="64">
        <v>10</v>
      </c>
      <c r="M1931" s="64">
        <v>1</v>
      </c>
      <c r="N1931" s="62">
        <f t="shared" si="30"/>
        <v>0</v>
      </c>
    </row>
    <row r="1932" spans="1:14" ht="12.75">
      <c r="A1932" s="63">
        <v>1929</v>
      </c>
      <c r="B1932" s="64" t="s">
        <v>2413</v>
      </c>
      <c r="C1932" s="64" t="s">
        <v>394</v>
      </c>
      <c r="D1932" s="64">
        <v>46</v>
      </c>
      <c r="E1932" s="64">
        <v>10</v>
      </c>
      <c r="F1932" s="64">
        <v>0</v>
      </c>
      <c r="G1932" s="64" t="s">
        <v>389</v>
      </c>
      <c r="H1932" s="64">
        <v>60</v>
      </c>
      <c r="I1932" s="64">
        <v>3</v>
      </c>
      <c r="J1932" s="64">
        <v>0</v>
      </c>
      <c r="K1932" s="64" t="s">
        <v>395</v>
      </c>
      <c r="L1932" s="64">
        <v>-4</v>
      </c>
      <c r="M1932" s="64">
        <v>1</v>
      </c>
      <c r="N1932" s="62">
        <f t="shared" si="30"/>
        <v>0</v>
      </c>
    </row>
    <row r="1933" spans="1:14" ht="12.75">
      <c r="A1933" s="63">
        <v>1930</v>
      </c>
      <c r="B1933" s="65" t="s">
        <v>2414</v>
      </c>
      <c r="C1933" s="65" t="s">
        <v>458</v>
      </c>
      <c r="D1933" s="64">
        <v>43</v>
      </c>
      <c r="E1933" s="64">
        <v>7</v>
      </c>
      <c r="F1933" s="64">
        <v>0</v>
      </c>
      <c r="G1933" s="64" t="s">
        <v>389</v>
      </c>
      <c r="H1933" s="64">
        <v>76</v>
      </c>
      <c r="I1933" s="64">
        <v>6</v>
      </c>
      <c r="J1933" s="64">
        <v>0</v>
      </c>
      <c r="K1933" s="64" t="s">
        <v>395</v>
      </c>
      <c r="L1933" s="64">
        <v>-5</v>
      </c>
      <c r="M1933" s="64">
        <v>1</v>
      </c>
      <c r="N1933" s="62">
        <f t="shared" si="30"/>
        <v>0</v>
      </c>
    </row>
    <row r="1934" spans="1:14" ht="12.75">
      <c r="A1934" s="63">
        <v>1931</v>
      </c>
      <c r="B1934" s="64" t="s">
        <v>2415</v>
      </c>
      <c r="C1934" s="64" t="s">
        <v>449</v>
      </c>
      <c r="D1934" s="64">
        <v>8</v>
      </c>
      <c r="E1934" s="64">
        <v>29</v>
      </c>
      <c r="F1934" s="64">
        <v>0</v>
      </c>
      <c r="G1934" s="64" t="s">
        <v>423</v>
      </c>
      <c r="H1934" s="64">
        <v>115</v>
      </c>
      <c r="I1934" s="64">
        <v>2</v>
      </c>
      <c r="J1934" s="64">
        <v>0</v>
      </c>
      <c r="K1934" s="64" t="s">
        <v>347</v>
      </c>
      <c r="L1934" s="64">
        <v>7</v>
      </c>
      <c r="M1934" s="64">
        <v>10</v>
      </c>
      <c r="N1934" s="62" t="str">
        <f t="shared" si="30"/>
        <v>TABANAN</v>
      </c>
    </row>
    <row r="1935" spans="1:14" ht="12.75">
      <c r="A1935" s="63">
        <v>1932</v>
      </c>
      <c r="B1935" s="64" t="s">
        <v>2416</v>
      </c>
      <c r="C1935" s="64" t="s">
        <v>488</v>
      </c>
      <c r="D1935" s="64">
        <v>4</v>
      </c>
      <c r="E1935" s="64">
        <v>14</v>
      </c>
      <c r="F1935" s="64">
        <v>0</v>
      </c>
      <c r="G1935" s="64" t="s">
        <v>423</v>
      </c>
      <c r="H1935" s="64">
        <v>69</v>
      </c>
      <c r="I1935" s="64">
        <v>56</v>
      </c>
      <c r="J1935" s="64">
        <v>0</v>
      </c>
      <c r="K1935" s="64" t="s">
        <v>395</v>
      </c>
      <c r="L1935" s="64">
        <v>-3</v>
      </c>
      <c r="M1935" s="64">
        <v>1</v>
      </c>
      <c r="N1935" s="62">
        <f t="shared" si="30"/>
        <v>0</v>
      </c>
    </row>
    <row r="1936" spans="1:14" ht="12.75">
      <c r="A1936" s="63">
        <v>1933</v>
      </c>
      <c r="B1936" s="64" t="s">
        <v>2417</v>
      </c>
      <c r="C1936" s="64" t="s">
        <v>392</v>
      </c>
      <c r="D1936" s="64">
        <v>38</v>
      </c>
      <c r="E1936" s="64">
        <v>8</v>
      </c>
      <c r="F1936" s="64">
        <v>0</v>
      </c>
      <c r="G1936" s="64" t="s">
        <v>389</v>
      </c>
      <c r="H1936" s="64">
        <v>46</v>
      </c>
      <c r="I1936" s="64">
        <v>15</v>
      </c>
      <c r="J1936" s="64">
        <v>0</v>
      </c>
      <c r="K1936" s="64" t="s">
        <v>347</v>
      </c>
      <c r="L1936" s="64">
        <v>3</v>
      </c>
      <c r="M1936" s="64">
        <v>1</v>
      </c>
      <c r="N1936" s="62">
        <f t="shared" si="30"/>
        <v>0</v>
      </c>
    </row>
    <row r="1937" spans="1:14" ht="12.75">
      <c r="A1937" s="63">
        <v>1934</v>
      </c>
      <c r="B1937" s="64" t="s">
        <v>2418</v>
      </c>
      <c r="C1937" s="64" t="s">
        <v>399</v>
      </c>
      <c r="D1937" s="64">
        <v>28</v>
      </c>
      <c r="E1937" s="64">
        <v>22</v>
      </c>
      <c r="F1937" s="64">
        <v>0</v>
      </c>
      <c r="G1937" s="64" t="s">
        <v>389</v>
      </c>
      <c r="H1937" s="64">
        <v>36</v>
      </c>
      <c r="I1937" s="64">
        <v>38</v>
      </c>
      <c r="J1937" s="64">
        <v>0</v>
      </c>
      <c r="K1937" s="64" t="s">
        <v>347</v>
      </c>
      <c r="L1937" s="64">
        <v>3</v>
      </c>
      <c r="M1937" s="64">
        <v>1</v>
      </c>
      <c r="N1937" s="62">
        <f t="shared" si="30"/>
        <v>0</v>
      </c>
    </row>
    <row r="1938" spans="1:14" ht="12.75">
      <c r="A1938" s="63">
        <v>1935</v>
      </c>
      <c r="B1938" s="65" t="s">
        <v>2419</v>
      </c>
      <c r="C1938" s="65" t="s">
        <v>532</v>
      </c>
      <c r="D1938" s="64">
        <v>18</v>
      </c>
      <c r="E1938" s="64">
        <v>4</v>
      </c>
      <c r="F1938" s="64">
        <v>0</v>
      </c>
      <c r="G1938" s="64" t="s">
        <v>423</v>
      </c>
      <c r="H1938" s="64">
        <v>70</v>
      </c>
      <c r="I1938" s="64">
        <v>17</v>
      </c>
      <c r="J1938" s="64">
        <v>0</v>
      </c>
      <c r="K1938" s="64" t="s">
        <v>395</v>
      </c>
      <c r="L1938" s="64">
        <v>-5</v>
      </c>
      <c r="M1938" s="64">
        <v>1</v>
      </c>
      <c r="N1938" s="62">
        <f t="shared" si="30"/>
        <v>0</v>
      </c>
    </row>
    <row r="1939" spans="1:14" ht="12.75">
      <c r="A1939" s="63">
        <v>1936</v>
      </c>
      <c r="B1939" s="64" t="s">
        <v>2420</v>
      </c>
      <c r="C1939" s="64" t="s">
        <v>660</v>
      </c>
      <c r="D1939" s="64">
        <v>47</v>
      </c>
      <c r="E1939" s="64">
        <v>8</v>
      </c>
      <c r="F1939" s="64">
        <v>0</v>
      </c>
      <c r="G1939" s="64" t="s">
        <v>389</v>
      </c>
      <c r="H1939" s="64">
        <v>122</v>
      </c>
      <c r="I1939" s="64">
        <v>29</v>
      </c>
      <c r="J1939" s="64">
        <v>0</v>
      </c>
      <c r="K1939" s="64" t="s">
        <v>395</v>
      </c>
      <c r="L1939" s="64">
        <v>-8</v>
      </c>
      <c r="M1939" s="64">
        <v>1</v>
      </c>
      <c r="N1939" s="62">
        <f t="shared" si="30"/>
        <v>0</v>
      </c>
    </row>
    <row r="1940" spans="1:14" ht="12.75">
      <c r="A1940" s="63">
        <v>1937</v>
      </c>
      <c r="B1940" s="64" t="s">
        <v>2421</v>
      </c>
      <c r="C1940" s="64" t="s">
        <v>1351</v>
      </c>
      <c r="D1940" s="64">
        <v>35</v>
      </c>
      <c r="E1940" s="64">
        <v>50</v>
      </c>
      <c r="F1940" s="64">
        <v>0</v>
      </c>
      <c r="G1940" s="64" t="s">
        <v>389</v>
      </c>
      <c r="H1940" s="64">
        <v>128</v>
      </c>
      <c r="I1940" s="64">
        <v>37</v>
      </c>
      <c r="J1940" s="64">
        <v>0</v>
      </c>
      <c r="K1940" s="64" t="s">
        <v>347</v>
      </c>
      <c r="L1940" s="64">
        <v>9</v>
      </c>
      <c r="M1940" s="64">
        <v>1</v>
      </c>
      <c r="N1940" s="62">
        <f t="shared" si="30"/>
        <v>0</v>
      </c>
    </row>
    <row r="1941" spans="1:14" ht="12.75">
      <c r="A1941" s="63">
        <v>1938</v>
      </c>
      <c r="B1941" s="65" t="s">
        <v>2421</v>
      </c>
      <c r="C1941" s="65" t="s">
        <v>871</v>
      </c>
      <c r="D1941" s="64">
        <v>35</v>
      </c>
      <c r="E1941" s="64">
        <v>53</v>
      </c>
      <c r="F1941" s="64">
        <v>0</v>
      </c>
      <c r="G1941" s="64" t="s">
        <v>389</v>
      </c>
      <c r="H1941" s="64">
        <v>128</v>
      </c>
      <c r="I1941" s="64">
        <v>40</v>
      </c>
      <c r="J1941" s="64">
        <v>0</v>
      </c>
      <c r="K1941" s="64" t="s">
        <v>347</v>
      </c>
      <c r="L1941" s="64">
        <v>9</v>
      </c>
      <c r="M1941" s="64">
        <v>1</v>
      </c>
      <c r="N1941" s="62">
        <f t="shared" si="30"/>
        <v>0</v>
      </c>
    </row>
    <row r="1942" spans="1:14" ht="12.75">
      <c r="A1942" s="63">
        <v>1939</v>
      </c>
      <c r="B1942" s="64" t="s">
        <v>2422</v>
      </c>
      <c r="C1942" s="64" t="s">
        <v>1351</v>
      </c>
      <c r="D1942" s="64">
        <v>36</v>
      </c>
      <c r="E1942" s="64">
        <v>20</v>
      </c>
      <c r="F1942" s="64">
        <v>0</v>
      </c>
      <c r="G1942" s="64" t="s">
        <v>389</v>
      </c>
      <c r="H1942" s="64">
        <v>127</v>
      </c>
      <c r="I1942" s="64">
        <v>28</v>
      </c>
      <c r="J1942" s="64">
        <v>0</v>
      </c>
      <c r="K1942" s="64" t="s">
        <v>347</v>
      </c>
      <c r="L1942" s="64">
        <v>9</v>
      </c>
      <c r="M1942" s="64">
        <v>1</v>
      </c>
      <c r="N1942" s="62">
        <f t="shared" si="30"/>
        <v>0</v>
      </c>
    </row>
    <row r="1943" spans="1:14" ht="12.75">
      <c r="A1943" s="63">
        <v>1940</v>
      </c>
      <c r="B1943" s="64" t="s">
        <v>2423</v>
      </c>
      <c r="C1943" s="64" t="s">
        <v>439</v>
      </c>
      <c r="D1943" s="64">
        <v>30</v>
      </c>
      <c r="E1943" s="64">
        <v>48</v>
      </c>
      <c r="F1943" s="64">
        <v>0</v>
      </c>
      <c r="G1943" s="64" t="s">
        <v>389</v>
      </c>
      <c r="H1943" s="64">
        <v>35</v>
      </c>
      <c r="I1943" s="64">
        <v>35</v>
      </c>
      <c r="J1943" s="64">
        <v>0</v>
      </c>
      <c r="K1943" s="64" t="s">
        <v>347</v>
      </c>
      <c r="L1943" s="64">
        <v>2</v>
      </c>
      <c r="M1943" s="64">
        <v>1040</v>
      </c>
      <c r="N1943" s="62">
        <f t="shared" si="30"/>
        <v>0</v>
      </c>
    </row>
    <row r="1944" spans="1:14" ht="12.75">
      <c r="A1944" s="63">
        <v>1941</v>
      </c>
      <c r="B1944" s="64" t="s">
        <v>2424</v>
      </c>
      <c r="C1944" s="64" t="s">
        <v>449</v>
      </c>
      <c r="D1944" s="64">
        <v>3</v>
      </c>
      <c r="E1944" s="64">
        <v>36</v>
      </c>
      <c r="F1944" s="64">
        <v>0</v>
      </c>
      <c r="G1944" s="64" t="s">
        <v>389</v>
      </c>
      <c r="H1944" s="64">
        <v>125</v>
      </c>
      <c r="I1944" s="64">
        <v>30</v>
      </c>
      <c r="J1944" s="64">
        <v>0</v>
      </c>
      <c r="K1944" s="64" t="s">
        <v>347</v>
      </c>
      <c r="L1944" s="64">
        <v>8</v>
      </c>
      <c r="M1944" s="64">
        <v>10</v>
      </c>
      <c r="N1944" s="62" t="str">
        <f t="shared" si="30"/>
        <v>TAHUNA</v>
      </c>
    </row>
    <row r="1945" spans="1:14" ht="12.75">
      <c r="A1945" s="63">
        <v>1942</v>
      </c>
      <c r="B1945" s="64" t="s">
        <v>2425</v>
      </c>
      <c r="C1945" s="64" t="s">
        <v>399</v>
      </c>
      <c r="D1945" s="64">
        <v>21</v>
      </c>
      <c r="E1945" s="64">
        <v>29</v>
      </c>
      <c r="F1945" s="64">
        <v>0</v>
      </c>
      <c r="G1945" s="64" t="s">
        <v>389</v>
      </c>
      <c r="H1945" s="64">
        <v>40</v>
      </c>
      <c r="I1945" s="64">
        <v>33</v>
      </c>
      <c r="J1945" s="64">
        <v>0</v>
      </c>
      <c r="K1945" s="64" t="s">
        <v>347</v>
      </c>
      <c r="L1945" s="64">
        <v>3</v>
      </c>
      <c r="M1945" s="64">
        <v>1</v>
      </c>
      <c r="N1945" s="62">
        <f t="shared" si="30"/>
        <v>0</v>
      </c>
    </row>
    <row r="1946" spans="1:14" ht="12.75">
      <c r="A1946" s="63">
        <v>1943</v>
      </c>
      <c r="B1946" s="65" t="s">
        <v>2426</v>
      </c>
      <c r="C1946" s="65" t="s">
        <v>878</v>
      </c>
      <c r="D1946" s="64">
        <v>22</v>
      </c>
      <c r="E1946" s="64">
        <v>57</v>
      </c>
      <c r="F1946" s="64">
        <v>0</v>
      </c>
      <c r="G1946" s="64" t="s">
        <v>389</v>
      </c>
      <c r="H1946" s="64">
        <v>120</v>
      </c>
      <c r="I1946" s="64">
        <v>12</v>
      </c>
      <c r="J1946" s="64">
        <v>0</v>
      </c>
      <c r="K1946" s="64" t="s">
        <v>347</v>
      </c>
      <c r="L1946" s="64">
        <v>8</v>
      </c>
      <c r="M1946" s="64">
        <v>1</v>
      </c>
      <c r="N1946" s="62">
        <f t="shared" si="30"/>
        <v>0</v>
      </c>
    </row>
    <row r="1947" spans="1:14" ht="12.75">
      <c r="A1947" s="63">
        <v>1944</v>
      </c>
      <c r="B1947" s="64" t="s">
        <v>2427</v>
      </c>
      <c r="C1947" s="64" t="s">
        <v>878</v>
      </c>
      <c r="D1947" s="64">
        <v>25</v>
      </c>
      <c r="E1947" s="64">
        <v>4</v>
      </c>
      <c r="F1947" s="64">
        <v>0</v>
      </c>
      <c r="G1947" s="64" t="s">
        <v>389</v>
      </c>
      <c r="H1947" s="64">
        <v>121</v>
      </c>
      <c r="I1947" s="64">
        <v>33</v>
      </c>
      <c r="J1947" s="64">
        <v>0</v>
      </c>
      <c r="K1947" s="64" t="s">
        <v>347</v>
      </c>
      <c r="L1947" s="64">
        <v>8</v>
      </c>
      <c r="M1947" s="64">
        <v>1</v>
      </c>
      <c r="N1947" s="62">
        <f t="shared" si="30"/>
        <v>0</v>
      </c>
    </row>
    <row r="1948" spans="1:14" ht="12.75">
      <c r="A1948" s="63">
        <v>1945</v>
      </c>
      <c r="B1948" s="64" t="s">
        <v>2428</v>
      </c>
      <c r="C1948" s="64" t="s">
        <v>878</v>
      </c>
      <c r="D1948" s="64">
        <v>22</v>
      </c>
      <c r="E1948" s="64">
        <v>48</v>
      </c>
      <c r="F1948" s="64">
        <v>0</v>
      </c>
      <c r="G1948" s="64" t="s">
        <v>389</v>
      </c>
      <c r="H1948" s="64">
        <v>121</v>
      </c>
      <c r="I1948" s="64">
        <v>11</v>
      </c>
      <c r="J1948" s="64">
        <v>0</v>
      </c>
      <c r="K1948" s="64" t="s">
        <v>347</v>
      </c>
      <c r="L1948" s="64">
        <v>8</v>
      </c>
      <c r="M1948" s="64">
        <v>1</v>
      </c>
      <c r="N1948" s="62">
        <f t="shared" si="30"/>
        <v>0</v>
      </c>
    </row>
    <row r="1949" spans="1:14" ht="12.75">
      <c r="A1949" s="63">
        <v>1946</v>
      </c>
      <c r="B1949" s="64" t="s">
        <v>2429</v>
      </c>
      <c r="C1949" s="64" t="s">
        <v>645</v>
      </c>
      <c r="D1949" s="64">
        <v>37</v>
      </c>
      <c r="E1949" s="64">
        <v>50</v>
      </c>
      <c r="F1949" s="64">
        <v>0</v>
      </c>
      <c r="G1949" s="64" t="s">
        <v>389</v>
      </c>
      <c r="H1949" s="64">
        <v>112</v>
      </c>
      <c r="I1949" s="64">
        <v>33</v>
      </c>
      <c r="J1949" s="64">
        <v>0</v>
      </c>
      <c r="K1949" s="64" t="s">
        <v>347</v>
      </c>
      <c r="L1949" s="64">
        <v>8</v>
      </c>
      <c r="M1949" s="64">
        <v>1</v>
      </c>
      <c r="N1949" s="62">
        <f t="shared" si="30"/>
        <v>0</v>
      </c>
    </row>
    <row r="1950" spans="1:14" ht="12.75">
      <c r="A1950" s="63">
        <v>1947</v>
      </c>
      <c r="B1950" s="65" t="s">
        <v>2430</v>
      </c>
      <c r="C1950" s="65" t="s">
        <v>1315</v>
      </c>
      <c r="D1950" s="64">
        <v>13</v>
      </c>
      <c r="E1950" s="64">
        <v>41</v>
      </c>
      <c r="F1950" s="64">
        <v>0</v>
      </c>
      <c r="G1950" s="64" t="s">
        <v>389</v>
      </c>
      <c r="H1950" s="64">
        <v>44</v>
      </c>
      <c r="I1950" s="64">
        <v>8</v>
      </c>
      <c r="J1950" s="64">
        <v>0</v>
      </c>
      <c r="K1950" s="64" t="s">
        <v>347</v>
      </c>
      <c r="L1950" s="64">
        <v>3</v>
      </c>
      <c r="M1950" s="64">
        <v>1</v>
      </c>
      <c r="N1950" s="62">
        <f t="shared" si="30"/>
        <v>0</v>
      </c>
    </row>
    <row r="1951" spans="1:14" ht="12.75">
      <c r="A1951" s="63">
        <v>1948</v>
      </c>
      <c r="B1951" s="64" t="s">
        <v>2431</v>
      </c>
      <c r="C1951" s="64" t="s">
        <v>449</v>
      </c>
      <c r="D1951" s="64">
        <v>5</v>
      </c>
      <c r="E1951" s="64">
        <v>30</v>
      </c>
      <c r="F1951" s="64">
        <v>0</v>
      </c>
      <c r="G1951" s="64" t="s">
        <v>423</v>
      </c>
      <c r="H1951" s="64">
        <v>119</v>
      </c>
      <c r="I1951" s="64">
        <v>25</v>
      </c>
      <c r="J1951" s="64">
        <v>0</v>
      </c>
      <c r="K1951" s="64" t="s">
        <v>347</v>
      </c>
      <c r="L1951" s="64">
        <v>8</v>
      </c>
      <c r="M1951" s="64">
        <v>10</v>
      </c>
      <c r="N1951" s="62" t="str">
        <f t="shared" si="30"/>
        <v>TAKALAR</v>
      </c>
    </row>
    <row r="1952" spans="1:14" ht="12.75">
      <c r="A1952" s="63">
        <v>1949</v>
      </c>
      <c r="B1952" s="64" t="s">
        <v>2432</v>
      </c>
      <c r="C1952" s="64" t="s">
        <v>449</v>
      </c>
      <c r="D1952" s="64">
        <v>4</v>
      </c>
      <c r="E1952" s="64">
        <v>43</v>
      </c>
      <c r="F1952" s="64">
        <v>0</v>
      </c>
      <c r="G1952" s="64" t="s">
        <v>389</v>
      </c>
      <c r="H1952" s="64">
        <v>96</v>
      </c>
      <c r="I1952" s="64">
        <v>50</v>
      </c>
      <c r="J1952" s="64">
        <v>0</v>
      </c>
      <c r="K1952" s="64" t="s">
        <v>347</v>
      </c>
      <c r="L1952" s="64">
        <v>7</v>
      </c>
      <c r="M1952" s="64">
        <v>10</v>
      </c>
      <c r="N1952" s="62" t="str">
        <f t="shared" si="30"/>
        <v>TAKENGEUN</v>
      </c>
    </row>
    <row r="1953" spans="1:14" ht="12.75">
      <c r="A1953" s="63">
        <v>1950</v>
      </c>
      <c r="B1953" s="64" t="s">
        <v>2433</v>
      </c>
      <c r="C1953" s="64" t="s">
        <v>449</v>
      </c>
      <c r="D1953" s="64">
        <v>4</v>
      </c>
      <c r="E1953" s="64">
        <v>36</v>
      </c>
      <c r="F1953" s="64">
        <v>0</v>
      </c>
      <c r="G1953" s="64" t="s">
        <v>389</v>
      </c>
      <c r="H1953" s="64">
        <v>96</v>
      </c>
      <c r="I1953" s="64">
        <v>49</v>
      </c>
      <c r="J1953" s="64">
        <v>0</v>
      </c>
      <c r="K1953" s="64" t="s">
        <v>347</v>
      </c>
      <c r="L1953" s="64">
        <v>7</v>
      </c>
      <c r="M1953" s="64">
        <v>10</v>
      </c>
      <c r="N1953" s="62" t="str">
        <f t="shared" si="30"/>
        <v>TAKENGON</v>
      </c>
    </row>
    <row r="1954" spans="1:14" ht="12.75">
      <c r="A1954" s="63">
        <v>1951</v>
      </c>
      <c r="B1954" s="65" t="s">
        <v>2434</v>
      </c>
      <c r="C1954" s="65" t="s">
        <v>596</v>
      </c>
      <c r="D1954" s="64">
        <v>15</v>
      </c>
      <c r="E1954" s="64">
        <v>17</v>
      </c>
      <c r="F1954" s="64">
        <v>0</v>
      </c>
      <c r="G1954" s="64" t="s">
        <v>389</v>
      </c>
      <c r="H1954" s="64">
        <v>100</v>
      </c>
      <c r="I1954" s="64">
        <v>18</v>
      </c>
      <c r="J1954" s="64">
        <v>0</v>
      </c>
      <c r="K1954" s="64" t="s">
        <v>347</v>
      </c>
      <c r="L1954" s="64">
        <v>7</v>
      </c>
      <c r="M1954" s="64">
        <v>1</v>
      </c>
      <c r="N1954" s="62">
        <f t="shared" si="30"/>
        <v>0</v>
      </c>
    </row>
    <row r="1955" spans="1:14" ht="12.75">
      <c r="A1955" s="63">
        <v>1952</v>
      </c>
      <c r="B1955" s="64" t="s">
        <v>2435</v>
      </c>
      <c r="C1955" s="64" t="s">
        <v>532</v>
      </c>
      <c r="D1955" s="64">
        <v>4</v>
      </c>
      <c r="E1955" s="64">
        <v>34</v>
      </c>
      <c r="F1955" s="64">
        <v>0</v>
      </c>
      <c r="G1955" s="64" t="s">
        <v>423</v>
      </c>
      <c r="H1955" s="64">
        <v>81</v>
      </c>
      <c r="I1955" s="64">
        <v>15</v>
      </c>
      <c r="J1955" s="64">
        <v>0</v>
      </c>
      <c r="K1955" s="64" t="s">
        <v>395</v>
      </c>
      <c r="L1955" s="64">
        <v>-5</v>
      </c>
      <c r="M1955" s="64">
        <v>1</v>
      </c>
      <c r="N1955" s="62">
        <f t="shared" si="30"/>
        <v>0</v>
      </c>
    </row>
    <row r="1956" spans="1:14" ht="12.75">
      <c r="A1956" s="63">
        <v>1953</v>
      </c>
      <c r="B1956" s="64" t="s">
        <v>2436</v>
      </c>
      <c r="C1956" s="64" t="s">
        <v>513</v>
      </c>
      <c r="D1956" s="64">
        <v>33</v>
      </c>
      <c r="E1956" s="64">
        <v>34</v>
      </c>
      <c r="F1956" s="64">
        <v>0</v>
      </c>
      <c r="G1956" s="64" t="s">
        <v>389</v>
      </c>
      <c r="H1956" s="64">
        <v>86</v>
      </c>
      <c r="I1956" s="64">
        <v>3</v>
      </c>
      <c r="J1956" s="64">
        <v>0</v>
      </c>
      <c r="K1956" s="64" t="s">
        <v>395</v>
      </c>
      <c r="L1956" s="64">
        <v>-6</v>
      </c>
      <c r="M1956" s="64">
        <v>1</v>
      </c>
      <c r="N1956" s="62">
        <f t="shared" si="30"/>
        <v>0</v>
      </c>
    </row>
    <row r="1957" spans="1:14" ht="12.75">
      <c r="A1957" s="63">
        <v>1954</v>
      </c>
      <c r="B1957" s="64" t="s">
        <v>2437</v>
      </c>
      <c r="C1957" s="64" t="s">
        <v>719</v>
      </c>
      <c r="D1957" s="64">
        <v>30</v>
      </c>
      <c r="E1957" s="64">
        <v>24</v>
      </c>
      <c r="F1957" s="64">
        <v>0</v>
      </c>
      <c r="G1957" s="64" t="s">
        <v>389</v>
      </c>
      <c r="H1957" s="64">
        <v>84</v>
      </c>
      <c r="I1957" s="64">
        <v>21</v>
      </c>
      <c r="J1957" s="64">
        <v>0</v>
      </c>
      <c r="K1957" s="64" t="s">
        <v>395</v>
      </c>
      <c r="L1957" s="64">
        <v>-5</v>
      </c>
      <c r="M1957" s="64">
        <v>1</v>
      </c>
      <c r="N1957" s="62">
        <f t="shared" si="30"/>
        <v>0</v>
      </c>
    </row>
    <row r="1958" spans="1:14" ht="12.75">
      <c r="A1958" s="63">
        <v>1955</v>
      </c>
      <c r="B1958" s="65" t="s">
        <v>2438</v>
      </c>
      <c r="C1958" s="65" t="s">
        <v>449</v>
      </c>
      <c r="D1958" s="64">
        <v>0</v>
      </c>
      <c r="E1958" s="64">
        <v>13</v>
      </c>
      <c r="F1958" s="64">
        <v>0</v>
      </c>
      <c r="G1958" s="64" t="s">
        <v>389</v>
      </c>
      <c r="H1958" s="64">
        <v>99</v>
      </c>
      <c r="I1958" s="64">
        <v>58</v>
      </c>
      <c r="J1958" s="64">
        <v>0</v>
      </c>
      <c r="K1958" s="64" t="s">
        <v>347</v>
      </c>
      <c r="L1958" s="64">
        <v>7</v>
      </c>
      <c r="M1958" s="64">
        <v>10</v>
      </c>
      <c r="N1958" s="62" t="str">
        <f t="shared" si="30"/>
        <v>TALU</v>
      </c>
    </row>
    <row r="1959" spans="1:14" ht="12.75">
      <c r="A1959" s="63">
        <v>1956</v>
      </c>
      <c r="B1959" s="65" t="s">
        <v>2439</v>
      </c>
      <c r="C1959" s="65" t="s">
        <v>470</v>
      </c>
      <c r="D1959" s="64">
        <v>22</v>
      </c>
      <c r="E1959" s="64">
        <v>49</v>
      </c>
      <c r="F1959" s="64">
        <v>0</v>
      </c>
      <c r="G1959" s="64" t="s">
        <v>389</v>
      </c>
      <c r="H1959" s="64">
        <v>5</v>
      </c>
      <c r="I1959" s="64">
        <v>28</v>
      </c>
      <c r="J1959" s="64">
        <v>0</v>
      </c>
      <c r="K1959" s="64" t="s">
        <v>347</v>
      </c>
      <c r="L1959" s="64">
        <v>1</v>
      </c>
      <c r="M1959" s="64">
        <v>1</v>
      </c>
      <c r="N1959" s="62">
        <f t="shared" si="30"/>
        <v>0</v>
      </c>
    </row>
    <row r="1960" spans="1:14" ht="12.75">
      <c r="A1960" s="63">
        <v>1957</v>
      </c>
      <c r="B1960" s="64" t="s">
        <v>2440</v>
      </c>
      <c r="C1960" s="64" t="s">
        <v>1700</v>
      </c>
      <c r="D1960" s="64">
        <v>18</v>
      </c>
      <c r="E1960" s="64">
        <v>7</v>
      </c>
      <c r="F1960" s="64">
        <v>0</v>
      </c>
      <c r="G1960" s="64" t="s">
        <v>423</v>
      </c>
      <c r="H1960" s="64">
        <v>49</v>
      </c>
      <c r="I1960" s="64">
        <v>24</v>
      </c>
      <c r="J1960" s="64">
        <v>0</v>
      </c>
      <c r="K1960" s="64" t="s">
        <v>347</v>
      </c>
      <c r="L1960" s="64">
        <v>3</v>
      </c>
      <c r="M1960" s="64">
        <v>1</v>
      </c>
      <c r="N1960" s="62">
        <f t="shared" si="30"/>
        <v>0</v>
      </c>
    </row>
    <row r="1961" spans="1:14" ht="12.75">
      <c r="A1961" s="63">
        <v>1958</v>
      </c>
      <c r="B1961" s="65" t="s">
        <v>2441</v>
      </c>
      <c r="C1961" s="65" t="s">
        <v>449</v>
      </c>
      <c r="D1961" s="64">
        <v>7</v>
      </c>
      <c r="E1961" s="64">
        <v>5</v>
      </c>
      <c r="F1961" s="64">
        <v>0</v>
      </c>
      <c r="G1961" s="64" t="s">
        <v>423</v>
      </c>
      <c r="H1961" s="64">
        <v>113</v>
      </c>
      <c r="I1961" s="64">
        <v>12</v>
      </c>
      <c r="J1961" s="64">
        <v>0</v>
      </c>
      <c r="K1961" s="64" t="s">
        <v>347</v>
      </c>
      <c r="L1961" s="64">
        <v>7</v>
      </c>
      <c r="M1961" s="64">
        <v>10</v>
      </c>
      <c r="N1961" s="62" t="str">
        <f t="shared" si="30"/>
        <v>TAMBELANGAN</v>
      </c>
    </row>
    <row r="1962" spans="1:14" ht="12.75">
      <c r="A1962" s="63">
        <v>1959</v>
      </c>
      <c r="B1962" s="64" t="s">
        <v>2442</v>
      </c>
      <c r="C1962" s="64" t="s">
        <v>719</v>
      </c>
      <c r="D1962" s="64">
        <v>27</v>
      </c>
      <c r="E1962" s="64">
        <v>58</v>
      </c>
      <c r="F1962" s="64">
        <v>0</v>
      </c>
      <c r="G1962" s="64" t="s">
        <v>389</v>
      </c>
      <c r="H1962" s="64">
        <v>82</v>
      </c>
      <c r="I1962" s="64">
        <v>32</v>
      </c>
      <c r="J1962" s="64">
        <v>0</v>
      </c>
      <c r="K1962" s="64" t="s">
        <v>395</v>
      </c>
      <c r="L1962" s="64">
        <v>-5</v>
      </c>
      <c r="M1962" s="64">
        <v>1</v>
      </c>
      <c r="N1962" s="62">
        <f t="shared" si="30"/>
        <v>0</v>
      </c>
    </row>
    <row r="1963" spans="1:14" ht="12.75">
      <c r="A1963" s="63">
        <v>1960</v>
      </c>
      <c r="B1963" s="65" t="s">
        <v>2443</v>
      </c>
      <c r="C1963" s="65" t="s">
        <v>1299</v>
      </c>
      <c r="D1963" s="64">
        <v>61</v>
      </c>
      <c r="E1963" s="64">
        <v>28</v>
      </c>
      <c r="F1963" s="64">
        <v>0</v>
      </c>
      <c r="G1963" s="64" t="s">
        <v>389</v>
      </c>
      <c r="H1963" s="64">
        <v>23</v>
      </c>
      <c r="I1963" s="64">
        <v>44</v>
      </c>
      <c r="J1963" s="64">
        <v>0</v>
      </c>
      <c r="K1963" s="64" t="s">
        <v>347</v>
      </c>
      <c r="L1963" s="64">
        <v>2</v>
      </c>
      <c r="M1963" s="64">
        <v>1</v>
      </c>
      <c r="N1963" s="62">
        <f t="shared" si="30"/>
        <v>0</v>
      </c>
    </row>
    <row r="1964" spans="1:14" ht="12.75">
      <c r="A1964" s="63">
        <v>1961</v>
      </c>
      <c r="B1964" s="65" t="s">
        <v>2444</v>
      </c>
      <c r="C1964" s="65" t="s">
        <v>449</v>
      </c>
      <c r="D1964" s="64">
        <v>1</v>
      </c>
      <c r="E1964" s="64">
        <v>52</v>
      </c>
      <c r="F1964" s="64">
        <v>0</v>
      </c>
      <c r="G1964" s="64" t="s">
        <v>423</v>
      </c>
      <c r="H1964" s="64">
        <v>116</v>
      </c>
      <c r="I1964" s="64">
        <v>13</v>
      </c>
      <c r="J1964" s="64">
        <v>0</v>
      </c>
      <c r="K1964" s="64" t="s">
        <v>347</v>
      </c>
      <c r="L1964" s="64">
        <v>8</v>
      </c>
      <c r="M1964" s="64">
        <v>10</v>
      </c>
      <c r="N1964" s="62" t="str">
        <f t="shared" si="30"/>
        <v>TANAH GROGOT</v>
      </c>
    </row>
    <row r="1965" spans="1:14" ht="12.75">
      <c r="A1965" s="63">
        <v>1962</v>
      </c>
      <c r="B1965" s="64" t="s">
        <v>2445</v>
      </c>
      <c r="C1965" s="64" t="s">
        <v>449</v>
      </c>
      <c r="D1965" s="64">
        <v>6</v>
      </c>
      <c r="E1965" s="64">
        <v>12</v>
      </c>
      <c r="F1965" s="64">
        <v>0</v>
      </c>
      <c r="G1965" s="64" t="s">
        <v>423</v>
      </c>
      <c r="H1965" s="64">
        <v>106</v>
      </c>
      <c r="I1965" s="64">
        <v>38</v>
      </c>
      <c r="J1965" s="64">
        <v>0</v>
      </c>
      <c r="K1965" s="64" t="s">
        <v>347</v>
      </c>
      <c r="L1965" s="64">
        <v>7</v>
      </c>
      <c r="M1965" s="64">
        <v>10</v>
      </c>
      <c r="N1965" s="62" t="str">
        <f t="shared" si="30"/>
        <v>TANGERANG</v>
      </c>
    </row>
    <row r="1966" spans="1:14" ht="12.75">
      <c r="A1966" s="63">
        <v>1963</v>
      </c>
      <c r="B1966" s="64" t="s">
        <v>2446</v>
      </c>
      <c r="C1966" s="64" t="s">
        <v>427</v>
      </c>
      <c r="D1966" s="64">
        <v>35</v>
      </c>
      <c r="E1966" s="64">
        <v>44</v>
      </c>
      <c r="F1966" s="64">
        <v>0</v>
      </c>
      <c r="G1966" s="64" t="s">
        <v>389</v>
      </c>
      <c r="H1966" s="64">
        <v>5</v>
      </c>
      <c r="I1966" s="64">
        <v>55</v>
      </c>
      <c r="J1966" s="64">
        <v>0</v>
      </c>
      <c r="K1966" s="64" t="s">
        <v>395</v>
      </c>
      <c r="L1966" s="64">
        <v>0</v>
      </c>
      <c r="M1966" s="64">
        <v>1</v>
      </c>
      <c r="N1966" s="62">
        <f t="shared" si="30"/>
        <v>0</v>
      </c>
    </row>
    <row r="1967" spans="1:14" ht="12.75">
      <c r="A1967" s="63">
        <v>1964</v>
      </c>
      <c r="B1967" s="65" t="s">
        <v>2447</v>
      </c>
      <c r="C1967" s="65" t="s">
        <v>449</v>
      </c>
      <c r="D1967" s="64">
        <v>2</v>
      </c>
      <c r="E1967" s="64">
        <v>59</v>
      </c>
      <c r="F1967" s="64">
        <v>0</v>
      </c>
      <c r="G1967" s="64" t="s">
        <v>389</v>
      </c>
      <c r="H1967" s="64">
        <v>99</v>
      </c>
      <c r="I1967" s="64">
        <v>47</v>
      </c>
      <c r="J1967" s="64">
        <v>0</v>
      </c>
      <c r="K1967" s="64" t="s">
        <v>347</v>
      </c>
      <c r="L1967" s="64">
        <v>7</v>
      </c>
      <c r="M1967" s="64">
        <v>10</v>
      </c>
      <c r="N1967" s="62" t="str">
        <f t="shared" si="30"/>
        <v>TANJUNG BALAI</v>
      </c>
    </row>
    <row r="1968" spans="1:14" ht="12.75">
      <c r="A1968" s="63">
        <v>1965</v>
      </c>
      <c r="B1968" s="64" t="s">
        <v>2448</v>
      </c>
      <c r="C1968" s="64" t="s">
        <v>449</v>
      </c>
      <c r="D1968" s="64">
        <v>2</v>
      </c>
      <c r="E1968" s="64">
        <v>8</v>
      </c>
      <c r="F1968" s="64">
        <v>0</v>
      </c>
      <c r="G1968" s="64" t="s">
        <v>423</v>
      </c>
      <c r="H1968" s="64">
        <v>115</v>
      </c>
      <c r="I1968" s="64">
        <v>26</v>
      </c>
      <c r="J1968" s="64">
        <v>0</v>
      </c>
      <c r="K1968" s="64" t="s">
        <v>347</v>
      </c>
      <c r="L1968" s="64">
        <v>8</v>
      </c>
      <c r="M1968" s="64">
        <v>10</v>
      </c>
      <c r="N1968" s="62" t="str">
        <f t="shared" si="30"/>
        <v>TANJUNG KALSEL</v>
      </c>
    </row>
    <row r="1969" spans="1:14" ht="12.75">
      <c r="A1969" s="63">
        <v>1966</v>
      </c>
      <c r="B1969" s="64" t="s">
        <v>2449</v>
      </c>
      <c r="C1969" s="64" t="s">
        <v>449</v>
      </c>
      <c r="D1969" s="64">
        <v>5</v>
      </c>
      <c r="E1969" s="64">
        <v>25</v>
      </c>
      <c r="F1969" s="64">
        <v>0</v>
      </c>
      <c r="G1969" s="64" t="s">
        <v>423</v>
      </c>
      <c r="H1969" s="64">
        <v>105</v>
      </c>
      <c r="I1969" s="64">
        <v>17</v>
      </c>
      <c r="J1969" s="64">
        <v>0</v>
      </c>
      <c r="K1969" s="64" t="s">
        <v>347</v>
      </c>
      <c r="L1969" s="64">
        <v>7</v>
      </c>
      <c r="M1969" s="64">
        <v>10</v>
      </c>
      <c r="N1969" s="62" t="str">
        <f t="shared" si="30"/>
        <v>TANJUNG KARANG</v>
      </c>
    </row>
    <row r="1970" spans="1:14" ht="12.75">
      <c r="A1970" s="63">
        <v>1967</v>
      </c>
      <c r="B1970" s="65" t="s">
        <v>2450</v>
      </c>
      <c r="C1970" s="65" t="s">
        <v>449</v>
      </c>
      <c r="D1970" s="64">
        <v>6</v>
      </c>
      <c r="E1970" s="64">
        <v>51</v>
      </c>
      <c r="F1970" s="64">
        <v>50.22</v>
      </c>
      <c r="G1970" s="64" t="s">
        <v>423</v>
      </c>
      <c r="H1970" s="64">
        <v>112</v>
      </c>
      <c r="I1970" s="64">
        <v>21</v>
      </c>
      <c r="J1970" s="64">
        <v>27.8</v>
      </c>
      <c r="K1970" s="64" t="s">
        <v>347</v>
      </c>
      <c r="L1970" s="64">
        <v>7</v>
      </c>
      <c r="M1970" s="64">
        <v>15</v>
      </c>
      <c r="N1970" s="62" t="str">
        <f t="shared" si="30"/>
        <v>TANJUNG KODOK</v>
      </c>
    </row>
    <row r="1971" spans="1:14" ht="12.75">
      <c r="A1971" s="63">
        <v>1968</v>
      </c>
      <c r="B1971" s="64" t="s">
        <v>2451</v>
      </c>
      <c r="C1971" s="64" t="s">
        <v>449</v>
      </c>
      <c r="D1971" s="64">
        <v>2</v>
      </c>
      <c r="E1971" s="64">
        <v>45</v>
      </c>
      <c r="F1971" s="64">
        <v>0</v>
      </c>
      <c r="G1971" s="64" t="s">
        <v>423</v>
      </c>
      <c r="H1971" s="64">
        <v>107</v>
      </c>
      <c r="I1971" s="64">
        <v>40</v>
      </c>
      <c r="J1971" s="64">
        <v>0</v>
      </c>
      <c r="K1971" s="64" t="s">
        <v>347</v>
      </c>
      <c r="L1971" s="64">
        <v>7</v>
      </c>
      <c r="M1971" s="64">
        <v>10</v>
      </c>
      <c r="N1971" s="62" t="str">
        <f t="shared" si="30"/>
        <v>TANJUNG PANDAN</v>
      </c>
    </row>
    <row r="1972" spans="1:14" ht="12.75">
      <c r="A1972" s="63">
        <v>1969</v>
      </c>
      <c r="B1972" s="65" t="s">
        <v>2452</v>
      </c>
      <c r="C1972" s="65" t="s">
        <v>449</v>
      </c>
      <c r="D1972" s="64">
        <v>0</v>
      </c>
      <c r="E1972" s="64">
        <v>55</v>
      </c>
      <c r="F1972" s="64">
        <v>0</v>
      </c>
      <c r="G1972" s="64" t="s">
        <v>389</v>
      </c>
      <c r="H1972" s="64">
        <v>104</v>
      </c>
      <c r="I1972" s="64">
        <v>29</v>
      </c>
      <c r="J1972" s="64">
        <v>0</v>
      </c>
      <c r="K1972" s="64" t="s">
        <v>347</v>
      </c>
      <c r="L1972" s="64">
        <v>7</v>
      </c>
      <c r="M1972" s="64">
        <v>10</v>
      </c>
      <c r="N1972" s="62" t="str">
        <f t="shared" si="30"/>
        <v>TANJUNG PINANG</v>
      </c>
    </row>
    <row r="1973" spans="1:14" ht="12.75">
      <c r="A1973" s="63">
        <v>1970</v>
      </c>
      <c r="B1973" s="64" t="s">
        <v>2455</v>
      </c>
      <c r="C1973" s="64" t="s">
        <v>449</v>
      </c>
      <c r="D1973" s="64">
        <v>6</v>
      </c>
      <c r="E1973" s="64">
        <v>6</v>
      </c>
      <c r="F1973" s="64">
        <v>0</v>
      </c>
      <c r="G1973" s="64" t="s">
        <v>423</v>
      </c>
      <c r="H1973" s="64">
        <v>106</v>
      </c>
      <c r="I1973" s="64">
        <v>49</v>
      </c>
      <c r="J1973" s="64">
        <v>0</v>
      </c>
      <c r="K1973" s="64" t="s">
        <v>347</v>
      </c>
      <c r="L1973" s="64">
        <v>7</v>
      </c>
      <c r="M1973" s="64">
        <v>10</v>
      </c>
      <c r="N1973" s="62" t="str">
        <f t="shared" si="30"/>
        <v>TANJUNG PRIOK</v>
      </c>
    </row>
    <row r="1974" spans="1:14" ht="12.75">
      <c r="A1974" s="63">
        <v>1971</v>
      </c>
      <c r="B1974" s="64" t="s">
        <v>2456</v>
      </c>
      <c r="C1974" s="64" t="s">
        <v>449</v>
      </c>
      <c r="D1974" s="64">
        <v>2</v>
      </c>
      <c r="E1974" s="64">
        <v>8</v>
      </c>
      <c r="F1974" s="64">
        <v>0</v>
      </c>
      <c r="G1974" s="64" t="s">
        <v>389</v>
      </c>
      <c r="H1974" s="64">
        <v>117</v>
      </c>
      <c r="I1974" s="64">
        <v>28</v>
      </c>
      <c r="J1974" s="64">
        <v>0</v>
      </c>
      <c r="K1974" s="64" t="s">
        <v>347</v>
      </c>
      <c r="L1974" s="64">
        <v>8</v>
      </c>
      <c r="M1974" s="64">
        <v>10</v>
      </c>
      <c r="N1974" s="62" t="str">
        <f t="shared" si="30"/>
        <v>TANJUNG REDEP</v>
      </c>
    </row>
    <row r="1975" spans="1:14" ht="12.75">
      <c r="A1975" s="63">
        <v>1972</v>
      </c>
      <c r="B1975" s="65" t="s">
        <v>2457</v>
      </c>
      <c r="C1975" s="65" t="s">
        <v>449</v>
      </c>
      <c r="D1975" s="64">
        <v>2</v>
      </c>
      <c r="E1975" s="64">
        <v>46</v>
      </c>
      <c r="F1975" s="64">
        <v>0</v>
      </c>
      <c r="G1975" s="64" t="s">
        <v>389</v>
      </c>
      <c r="H1975" s="64">
        <v>117</v>
      </c>
      <c r="I1975" s="64">
        <v>22</v>
      </c>
      <c r="J1975" s="64">
        <v>0</v>
      </c>
      <c r="K1975" s="64" t="s">
        <v>347</v>
      </c>
      <c r="L1975" s="64">
        <v>8</v>
      </c>
      <c r="M1975" s="64">
        <v>10</v>
      </c>
      <c r="N1975" s="62" t="str">
        <f t="shared" si="30"/>
        <v>TANJUNG SELOR</v>
      </c>
    </row>
    <row r="1976" spans="1:14" ht="12.75">
      <c r="A1976" s="63">
        <v>1973</v>
      </c>
      <c r="B1976" s="64" t="s">
        <v>2458</v>
      </c>
      <c r="C1976" s="64" t="s">
        <v>449</v>
      </c>
      <c r="D1976" s="64">
        <v>3</v>
      </c>
      <c r="E1976" s="64">
        <v>18</v>
      </c>
      <c r="F1976" s="64">
        <v>0</v>
      </c>
      <c r="G1976" s="64" t="s">
        <v>389</v>
      </c>
      <c r="H1976" s="64">
        <v>97</v>
      </c>
      <c r="I1976" s="64">
        <v>10</v>
      </c>
      <c r="J1976" s="64">
        <v>0</v>
      </c>
      <c r="K1976" s="64" t="s">
        <v>347</v>
      </c>
      <c r="L1976" s="64">
        <v>7</v>
      </c>
      <c r="M1976" s="64">
        <v>10</v>
      </c>
      <c r="N1976" s="62" t="str">
        <f t="shared" si="30"/>
        <v>TAPAK TUAN</v>
      </c>
    </row>
    <row r="1977" spans="1:14" ht="12.75">
      <c r="A1977" s="63">
        <v>1974</v>
      </c>
      <c r="B1977" s="65" t="s">
        <v>2459</v>
      </c>
      <c r="C1977" s="65" t="s">
        <v>2460</v>
      </c>
      <c r="D1977" s="64">
        <v>1</v>
      </c>
      <c r="E1977" s="64">
        <v>22</v>
      </c>
      <c r="F1977" s="64">
        <v>0</v>
      </c>
      <c r="G1977" s="64" t="s">
        <v>389</v>
      </c>
      <c r="H1977" s="64">
        <v>172</v>
      </c>
      <c r="I1977" s="64">
        <v>57</v>
      </c>
      <c r="J1977" s="64">
        <v>0</v>
      </c>
      <c r="K1977" s="64" t="s">
        <v>347</v>
      </c>
      <c r="L1977" s="64">
        <v>12</v>
      </c>
      <c r="M1977" s="64">
        <v>1</v>
      </c>
      <c r="N1977" s="62">
        <f t="shared" si="30"/>
        <v>0</v>
      </c>
    </row>
    <row r="1978" spans="1:14" ht="12.75">
      <c r="A1978" s="63">
        <v>1975</v>
      </c>
      <c r="B1978" s="64" t="s">
        <v>2461</v>
      </c>
      <c r="C1978" s="64" t="s">
        <v>449</v>
      </c>
      <c r="D1978" s="64">
        <v>2</v>
      </c>
      <c r="E1978" s="64">
        <v>0</v>
      </c>
      <c r="F1978" s="64">
        <v>0</v>
      </c>
      <c r="G1978" s="64" t="s">
        <v>389</v>
      </c>
      <c r="H1978" s="64">
        <v>98</v>
      </c>
      <c r="I1978" s="64">
        <v>57</v>
      </c>
      <c r="J1978" s="64">
        <v>0</v>
      </c>
      <c r="K1978" s="64" t="s">
        <v>347</v>
      </c>
      <c r="L1978" s="64">
        <v>7</v>
      </c>
      <c r="M1978" s="64">
        <v>10</v>
      </c>
      <c r="N1978" s="62" t="str">
        <f t="shared" si="30"/>
        <v>TARUTUNG</v>
      </c>
    </row>
    <row r="1979" spans="1:14" ht="12.75">
      <c r="A1979" s="63">
        <v>1976</v>
      </c>
      <c r="B1979" s="64" t="s">
        <v>2462</v>
      </c>
      <c r="C1979" s="64" t="s">
        <v>574</v>
      </c>
      <c r="D1979" s="64">
        <v>41</v>
      </c>
      <c r="E1979" s="64">
        <v>16</v>
      </c>
      <c r="F1979" s="64">
        <v>0</v>
      </c>
      <c r="G1979" s="64" t="s">
        <v>389</v>
      </c>
      <c r="H1979" s="64">
        <v>69</v>
      </c>
      <c r="I1979" s="64">
        <v>13</v>
      </c>
      <c r="J1979" s="64">
        <v>0</v>
      </c>
      <c r="K1979" s="64" t="s">
        <v>347</v>
      </c>
      <c r="L1979" s="64">
        <v>4</v>
      </c>
      <c r="M1979" s="64">
        <v>1</v>
      </c>
      <c r="N1979" s="62">
        <f t="shared" si="30"/>
        <v>0</v>
      </c>
    </row>
    <row r="1980" spans="1:14" ht="12.75">
      <c r="A1980" s="63">
        <v>1977</v>
      </c>
      <c r="B1980" s="64" t="s">
        <v>2463</v>
      </c>
      <c r="C1980" s="64" t="s">
        <v>449</v>
      </c>
      <c r="D1980" s="64">
        <v>7</v>
      </c>
      <c r="E1980" s="64">
        <v>27</v>
      </c>
      <c r="F1980" s="64">
        <v>0</v>
      </c>
      <c r="G1980" s="64" t="s">
        <v>423</v>
      </c>
      <c r="H1980" s="64">
        <v>108</v>
      </c>
      <c r="I1980" s="64">
        <v>13</v>
      </c>
      <c r="J1980" s="64">
        <v>0</v>
      </c>
      <c r="K1980" s="64" t="s">
        <v>347</v>
      </c>
      <c r="L1980" s="64">
        <v>7</v>
      </c>
      <c r="M1980" s="64">
        <v>10</v>
      </c>
      <c r="N1980" s="62" t="str">
        <f t="shared" si="30"/>
        <v>TASIKMALAYA</v>
      </c>
    </row>
    <row r="1981" spans="1:14" ht="12.75">
      <c r="A1981" s="63">
        <v>1978</v>
      </c>
      <c r="B1981" s="64" t="s">
        <v>2464</v>
      </c>
      <c r="C1981" s="64" t="s">
        <v>399</v>
      </c>
      <c r="D1981" s="64">
        <v>27</v>
      </c>
      <c r="E1981" s="64">
        <v>37</v>
      </c>
      <c r="F1981" s="64">
        <v>0</v>
      </c>
      <c r="G1981" s="64" t="s">
        <v>389</v>
      </c>
      <c r="H1981" s="64">
        <v>38</v>
      </c>
      <c r="I1981" s="64">
        <v>33</v>
      </c>
      <c r="J1981" s="64">
        <v>0</v>
      </c>
      <c r="K1981" s="64" t="s">
        <v>347</v>
      </c>
      <c r="L1981" s="64">
        <v>3</v>
      </c>
      <c r="M1981" s="64">
        <v>1</v>
      </c>
      <c r="N1981" s="62">
        <f t="shared" si="30"/>
        <v>0</v>
      </c>
    </row>
    <row r="1982" spans="1:14" ht="12.75">
      <c r="A1982" s="63">
        <v>1979</v>
      </c>
      <c r="B1982" s="65" t="s">
        <v>2465</v>
      </c>
      <c r="C1982" s="65" t="s">
        <v>449</v>
      </c>
      <c r="D1982" s="64">
        <v>3</v>
      </c>
      <c r="E1982" s="64">
        <v>22</v>
      </c>
      <c r="F1982" s="64">
        <v>0</v>
      </c>
      <c r="G1982" s="64" t="s">
        <v>389</v>
      </c>
      <c r="H1982" s="64">
        <v>99</v>
      </c>
      <c r="I1982" s="64">
        <v>7</v>
      </c>
      <c r="J1982" s="64">
        <v>0</v>
      </c>
      <c r="K1982" s="64" t="s">
        <v>347</v>
      </c>
      <c r="L1982" s="64">
        <v>7</v>
      </c>
      <c r="M1982" s="64">
        <v>10</v>
      </c>
      <c r="N1982" s="62" t="str">
        <f t="shared" si="30"/>
        <v>TEBING TINGGI</v>
      </c>
    </row>
    <row r="1983" spans="1:14" ht="12.75">
      <c r="A1983" s="63">
        <v>1980</v>
      </c>
      <c r="B1983" s="64" t="s">
        <v>2466</v>
      </c>
      <c r="C1983" s="64" t="s">
        <v>653</v>
      </c>
      <c r="D1983" s="64">
        <v>54</v>
      </c>
      <c r="E1983" s="64">
        <v>31</v>
      </c>
      <c r="F1983" s="64">
        <v>0</v>
      </c>
      <c r="G1983" s="64" t="s">
        <v>389</v>
      </c>
      <c r="H1983" s="64">
        <v>1</v>
      </c>
      <c r="I1983" s="64">
        <v>25</v>
      </c>
      <c r="J1983" s="64">
        <v>0</v>
      </c>
      <c r="K1983" s="64" t="s">
        <v>395</v>
      </c>
      <c r="L1983" s="64">
        <v>0</v>
      </c>
      <c r="M1983" s="64">
        <v>1</v>
      </c>
      <c r="N1983" s="62">
        <f t="shared" si="30"/>
        <v>0</v>
      </c>
    </row>
    <row r="1984" spans="1:14" ht="12.75">
      <c r="A1984" s="63">
        <v>1981</v>
      </c>
      <c r="B1984" s="65" t="s">
        <v>2467</v>
      </c>
      <c r="C1984" s="65" t="s">
        <v>449</v>
      </c>
      <c r="D1984" s="64">
        <v>6</v>
      </c>
      <c r="E1984" s="64">
        <v>54</v>
      </c>
      <c r="F1984" s="64">
        <v>0</v>
      </c>
      <c r="G1984" s="64" t="s">
        <v>423</v>
      </c>
      <c r="H1984" s="64">
        <v>109</v>
      </c>
      <c r="I1984" s="64">
        <v>8</v>
      </c>
      <c r="J1984" s="64">
        <v>0</v>
      </c>
      <c r="K1984" s="64" t="s">
        <v>347</v>
      </c>
      <c r="L1984" s="64">
        <v>7</v>
      </c>
      <c r="M1984" s="64">
        <v>10</v>
      </c>
      <c r="N1984" s="62" t="str">
        <f t="shared" si="30"/>
        <v>TEGAL</v>
      </c>
    </row>
    <row r="1985" spans="1:14" ht="12.75">
      <c r="A1985" s="63">
        <v>1982</v>
      </c>
      <c r="B1985" s="64" t="s">
        <v>2468</v>
      </c>
      <c r="C1985" s="64" t="s">
        <v>392</v>
      </c>
      <c r="D1985" s="64">
        <v>35</v>
      </c>
      <c r="E1985" s="64">
        <v>41</v>
      </c>
      <c r="F1985" s="64">
        <v>0</v>
      </c>
      <c r="G1985" s="64" t="s">
        <v>389</v>
      </c>
      <c r="H1985" s="64">
        <v>51</v>
      </c>
      <c r="I1985" s="64">
        <v>19</v>
      </c>
      <c r="J1985" s="64">
        <v>0</v>
      </c>
      <c r="K1985" s="64" t="s">
        <v>347</v>
      </c>
      <c r="L1985" s="64">
        <v>3</v>
      </c>
      <c r="M1985" s="64">
        <v>1</v>
      </c>
      <c r="N1985" s="62">
        <f t="shared" si="30"/>
        <v>0</v>
      </c>
    </row>
    <row r="1986" spans="1:14" ht="12.75">
      <c r="A1986" s="63">
        <v>1983</v>
      </c>
      <c r="B1986" s="65" t="s">
        <v>2469</v>
      </c>
      <c r="C1986" s="65" t="s">
        <v>449</v>
      </c>
      <c r="D1986" s="64">
        <v>5</v>
      </c>
      <c r="E1986" s="64">
        <v>25</v>
      </c>
      <c r="F1986" s="64">
        <v>0</v>
      </c>
      <c r="G1986" s="64" t="s">
        <v>423</v>
      </c>
      <c r="H1986" s="64">
        <v>105</v>
      </c>
      <c r="I1986" s="64">
        <v>17</v>
      </c>
      <c r="J1986" s="64">
        <v>0</v>
      </c>
      <c r="K1986" s="64" t="s">
        <v>347</v>
      </c>
      <c r="L1986" s="64">
        <v>7</v>
      </c>
      <c r="M1986" s="64">
        <v>10</v>
      </c>
      <c r="N1986" s="62" t="str">
        <f t="shared" si="30"/>
        <v>TELUK BETUNG</v>
      </c>
    </row>
    <row r="1987" spans="1:14" ht="12.75">
      <c r="A1987" s="63">
        <v>1984</v>
      </c>
      <c r="B1987" s="64" t="s">
        <v>2470</v>
      </c>
      <c r="C1987" s="64" t="s">
        <v>449</v>
      </c>
      <c r="D1987" s="64">
        <v>7</v>
      </c>
      <c r="E1987" s="64">
        <v>22</v>
      </c>
      <c r="F1987" s="64">
        <v>0</v>
      </c>
      <c r="G1987" s="64" t="s">
        <v>423</v>
      </c>
      <c r="H1987" s="64">
        <v>110</v>
      </c>
      <c r="I1987" s="64">
        <v>8</v>
      </c>
      <c r="J1987" s="64">
        <v>0</v>
      </c>
      <c r="K1987" s="64" t="s">
        <v>347</v>
      </c>
      <c r="L1987" s="64">
        <v>7</v>
      </c>
      <c r="M1987" s="64">
        <v>10</v>
      </c>
      <c r="N1987" s="62" t="str">
        <f aca="true" t="shared" si="31" ref="N1987:N2050">+IF(C1987=$N$1,B1987,)</f>
        <v>TEMANGGUNG</v>
      </c>
    </row>
    <row r="1988" spans="1:14" ht="12.75">
      <c r="A1988" s="63">
        <v>1985</v>
      </c>
      <c r="B1988" s="65" t="s">
        <v>2471</v>
      </c>
      <c r="C1988" s="65" t="s">
        <v>449</v>
      </c>
      <c r="D1988" s="64">
        <v>0</v>
      </c>
      <c r="E1988" s="64">
        <v>19</v>
      </c>
      <c r="F1988" s="64">
        <v>0</v>
      </c>
      <c r="G1988" s="64" t="s">
        <v>423</v>
      </c>
      <c r="H1988" s="64">
        <v>103</v>
      </c>
      <c r="I1988" s="64">
        <v>7</v>
      </c>
      <c r="J1988" s="64">
        <v>0</v>
      </c>
      <c r="K1988" s="64" t="s">
        <v>347</v>
      </c>
      <c r="L1988" s="64">
        <v>7</v>
      </c>
      <c r="M1988" s="64">
        <v>10</v>
      </c>
      <c r="N1988" s="62" t="str">
        <f t="shared" si="31"/>
        <v>TEMBILAHAN</v>
      </c>
    </row>
    <row r="1989" spans="1:14" ht="12.75">
      <c r="A1989" s="63">
        <v>1986</v>
      </c>
      <c r="B1989" s="64" t="s">
        <v>2472</v>
      </c>
      <c r="C1989" s="64" t="s">
        <v>403</v>
      </c>
      <c r="D1989" s="64">
        <v>31</v>
      </c>
      <c r="E1989" s="64">
        <v>9</v>
      </c>
      <c r="F1989" s="64">
        <v>0</v>
      </c>
      <c r="G1989" s="64" t="s">
        <v>389</v>
      </c>
      <c r="H1989" s="64">
        <v>97</v>
      </c>
      <c r="I1989" s="64">
        <v>25</v>
      </c>
      <c r="J1989" s="64">
        <v>0</v>
      </c>
      <c r="K1989" s="64" t="s">
        <v>395</v>
      </c>
      <c r="L1989" s="64">
        <v>-6</v>
      </c>
      <c r="M1989" s="64">
        <v>1</v>
      </c>
      <c r="N1989" s="62">
        <f t="shared" si="31"/>
        <v>0</v>
      </c>
    </row>
    <row r="1990" spans="1:14" ht="12.75">
      <c r="A1990" s="63">
        <v>1987</v>
      </c>
      <c r="B1990" s="64" t="s">
        <v>2473</v>
      </c>
      <c r="C1990" s="64" t="s">
        <v>472</v>
      </c>
      <c r="D1990" s="64">
        <v>28</v>
      </c>
      <c r="E1990" s="64">
        <v>16</v>
      </c>
      <c r="F1990" s="64">
        <v>0</v>
      </c>
      <c r="G1990" s="64" t="s">
        <v>389</v>
      </c>
      <c r="H1990" s="64">
        <v>16</v>
      </c>
      <c r="I1990" s="64">
        <v>27</v>
      </c>
      <c r="J1990" s="64">
        <v>0</v>
      </c>
      <c r="K1990" s="64" t="s">
        <v>395</v>
      </c>
      <c r="L1990" s="64">
        <v>1</v>
      </c>
      <c r="M1990" s="64">
        <v>1</v>
      </c>
      <c r="N1990" s="62">
        <f t="shared" si="31"/>
        <v>0</v>
      </c>
    </row>
    <row r="1991" spans="1:14" ht="12.75">
      <c r="A1991" s="63">
        <v>1988</v>
      </c>
      <c r="B1991" s="65" t="s">
        <v>2474</v>
      </c>
      <c r="C1991" s="65" t="s">
        <v>488</v>
      </c>
      <c r="D1991" s="64">
        <v>5</v>
      </c>
      <c r="E1991" s="64">
        <v>4</v>
      </c>
      <c r="F1991" s="64">
        <v>0</v>
      </c>
      <c r="G1991" s="64" t="s">
        <v>423</v>
      </c>
      <c r="H1991" s="64">
        <v>42</v>
      </c>
      <c r="I1991" s="64">
        <v>49</v>
      </c>
      <c r="J1991" s="64">
        <v>0</v>
      </c>
      <c r="K1991" s="64" t="s">
        <v>395</v>
      </c>
      <c r="L1991" s="64">
        <v>-3</v>
      </c>
      <c r="M1991" s="64">
        <v>1</v>
      </c>
      <c r="N1991" s="62">
        <f t="shared" si="31"/>
        <v>0</v>
      </c>
    </row>
    <row r="1992" spans="1:14" ht="12.75">
      <c r="A1992" s="63">
        <v>1989</v>
      </c>
      <c r="B1992" s="64" t="s">
        <v>2475</v>
      </c>
      <c r="C1992" s="64" t="s">
        <v>449</v>
      </c>
      <c r="D1992" s="64">
        <v>1</v>
      </c>
      <c r="E1992" s="64">
        <v>49</v>
      </c>
      <c r="F1992" s="64">
        <v>0</v>
      </c>
      <c r="G1992" s="64" t="s">
        <v>389</v>
      </c>
      <c r="H1992" s="64">
        <v>127</v>
      </c>
      <c r="I1992" s="64">
        <v>24</v>
      </c>
      <c r="J1992" s="64">
        <v>0</v>
      </c>
      <c r="K1992" s="64" t="s">
        <v>347</v>
      </c>
      <c r="L1992" s="64">
        <v>9</v>
      </c>
      <c r="M1992" s="64">
        <v>10</v>
      </c>
      <c r="N1992" s="62" t="str">
        <f t="shared" si="31"/>
        <v>TERNATE</v>
      </c>
    </row>
    <row r="1993" spans="1:14" ht="12.75">
      <c r="A1993" s="63">
        <v>1990</v>
      </c>
      <c r="B1993" s="64" t="s">
        <v>2476</v>
      </c>
      <c r="C1993" s="64" t="s">
        <v>394</v>
      </c>
      <c r="D1993" s="64">
        <v>54</v>
      </c>
      <c r="E1993" s="64">
        <v>28</v>
      </c>
      <c r="F1993" s="64">
        <v>0</v>
      </c>
      <c r="G1993" s="64" t="s">
        <v>389</v>
      </c>
      <c r="H1993" s="64">
        <v>128</v>
      </c>
      <c r="I1993" s="64">
        <v>34</v>
      </c>
      <c r="J1993" s="64">
        <v>0</v>
      </c>
      <c r="K1993" s="64" t="s">
        <v>395</v>
      </c>
      <c r="L1993" s="64">
        <v>-8</v>
      </c>
      <c r="M1993" s="64">
        <v>1</v>
      </c>
      <c r="N1993" s="62">
        <f t="shared" si="31"/>
        <v>0</v>
      </c>
    </row>
    <row r="1994" spans="1:14" ht="12.75">
      <c r="A1994" s="63">
        <v>1991</v>
      </c>
      <c r="B1994" s="64" t="s">
        <v>2477</v>
      </c>
      <c r="C1994" s="64" t="s">
        <v>507</v>
      </c>
      <c r="D1994" s="64">
        <v>39</v>
      </c>
      <c r="E1994" s="64">
        <v>27</v>
      </c>
      <c r="F1994" s="64">
        <v>0</v>
      </c>
      <c r="G1994" s="64" t="s">
        <v>389</v>
      </c>
      <c r="H1994" s="64">
        <v>87</v>
      </c>
      <c r="I1994" s="64">
        <v>18</v>
      </c>
      <c r="J1994" s="64">
        <v>0</v>
      </c>
      <c r="K1994" s="64" t="s">
        <v>395</v>
      </c>
      <c r="L1994" s="64">
        <v>-5</v>
      </c>
      <c r="M1994" s="64">
        <v>1</v>
      </c>
      <c r="N1994" s="62">
        <f t="shared" si="31"/>
        <v>0</v>
      </c>
    </row>
    <row r="1995" spans="1:14" ht="12.75">
      <c r="A1995" s="63">
        <v>1992</v>
      </c>
      <c r="B1995" s="64" t="s">
        <v>2478</v>
      </c>
      <c r="C1995" s="64" t="s">
        <v>555</v>
      </c>
      <c r="D1995" s="64">
        <v>40</v>
      </c>
      <c r="E1995" s="64">
        <v>51</v>
      </c>
      <c r="F1995" s="64">
        <v>0</v>
      </c>
      <c r="G1995" s="64" t="s">
        <v>389</v>
      </c>
      <c r="H1995" s="64">
        <v>74</v>
      </c>
      <c r="I1995" s="64">
        <v>4</v>
      </c>
      <c r="J1995" s="64">
        <v>0</v>
      </c>
      <c r="K1995" s="64" t="s">
        <v>395</v>
      </c>
      <c r="L1995" s="64">
        <v>-5</v>
      </c>
      <c r="M1995" s="64">
        <v>1</v>
      </c>
      <c r="N1995" s="62">
        <f t="shared" si="31"/>
        <v>0</v>
      </c>
    </row>
    <row r="1996" spans="1:14" ht="12.75">
      <c r="A1996" s="63">
        <v>1993</v>
      </c>
      <c r="B1996" s="64" t="s">
        <v>2479</v>
      </c>
      <c r="C1996" s="64" t="s">
        <v>427</v>
      </c>
      <c r="D1996" s="64">
        <v>35</v>
      </c>
      <c r="E1996" s="64">
        <v>34</v>
      </c>
      <c r="F1996" s="64">
        <v>0</v>
      </c>
      <c r="G1996" s="64" t="s">
        <v>389</v>
      </c>
      <c r="H1996" s="64">
        <v>5</v>
      </c>
      <c r="I1996" s="64">
        <v>22</v>
      </c>
      <c r="J1996" s="64">
        <v>0</v>
      </c>
      <c r="K1996" s="64" t="s">
        <v>395</v>
      </c>
      <c r="L1996" s="64">
        <v>0</v>
      </c>
      <c r="M1996" s="64">
        <v>1</v>
      </c>
      <c r="N1996" s="62">
        <f t="shared" si="31"/>
        <v>0</v>
      </c>
    </row>
    <row r="1997" spans="1:14" ht="12.75">
      <c r="A1997" s="63">
        <v>1994</v>
      </c>
      <c r="B1997" s="65" t="s">
        <v>2480</v>
      </c>
      <c r="C1997" s="65" t="s">
        <v>629</v>
      </c>
      <c r="D1997" s="64">
        <v>33</v>
      </c>
      <c r="E1997" s="64">
        <v>27</v>
      </c>
      <c r="F1997" s="64">
        <v>0</v>
      </c>
      <c r="G1997" s="64" t="s">
        <v>389</v>
      </c>
      <c r="H1997" s="64">
        <v>93</v>
      </c>
      <c r="I1997" s="64">
        <v>59</v>
      </c>
      <c r="J1997" s="64">
        <v>0</v>
      </c>
      <c r="K1997" s="64" t="s">
        <v>395</v>
      </c>
      <c r="L1997" s="64">
        <v>-6</v>
      </c>
      <c r="M1997" s="64">
        <v>1</v>
      </c>
      <c r="N1997" s="62">
        <f t="shared" si="31"/>
        <v>0</v>
      </c>
    </row>
    <row r="1998" spans="1:14" ht="12.75">
      <c r="A1998" s="63">
        <v>1995</v>
      </c>
      <c r="B1998" s="64" t="s">
        <v>2481</v>
      </c>
      <c r="C1998" s="64" t="s">
        <v>399</v>
      </c>
      <c r="D1998" s="64">
        <v>21</v>
      </c>
      <c r="E1998" s="64">
        <v>15</v>
      </c>
      <c r="F1998" s="64">
        <v>0</v>
      </c>
      <c r="G1998" s="64" t="s">
        <v>389</v>
      </c>
      <c r="H1998" s="64">
        <v>40</v>
      </c>
      <c r="I1998" s="64">
        <v>21</v>
      </c>
      <c r="J1998" s="64">
        <v>0</v>
      </c>
      <c r="K1998" s="64" t="s">
        <v>347</v>
      </c>
      <c r="L1998" s="64">
        <v>3</v>
      </c>
      <c r="M1998" s="64">
        <v>1</v>
      </c>
      <c r="N1998" s="62">
        <f t="shared" si="31"/>
        <v>0</v>
      </c>
    </row>
    <row r="1999" spans="1:14" ht="12.75">
      <c r="A1999" s="63">
        <v>1996</v>
      </c>
      <c r="B1999" s="64" t="s">
        <v>2482</v>
      </c>
      <c r="C1999" s="64" t="s">
        <v>544</v>
      </c>
      <c r="D1999" s="64">
        <v>45</v>
      </c>
      <c r="E1999" s="64">
        <v>37</v>
      </c>
      <c r="F1999" s="64">
        <v>0</v>
      </c>
      <c r="G1999" s="64" t="s">
        <v>389</v>
      </c>
      <c r="H1999" s="64">
        <v>121</v>
      </c>
      <c r="I1999" s="64">
        <v>10</v>
      </c>
      <c r="J1999" s="64">
        <v>0</v>
      </c>
      <c r="K1999" s="64" t="s">
        <v>395</v>
      </c>
      <c r="L1999" s="64">
        <v>-8</v>
      </c>
      <c r="M1999" s="64">
        <v>1</v>
      </c>
      <c r="N1999" s="62">
        <f t="shared" si="31"/>
        <v>0</v>
      </c>
    </row>
    <row r="2000" spans="1:14" ht="12.75">
      <c r="A2000" s="63">
        <v>1997</v>
      </c>
      <c r="B2000" s="64" t="s">
        <v>2483</v>
      </c>
      <c r="C2000" s="64" t="s">
        <v>500</v>
      </c>
      <c r="D2000" s="64">
        <v>52</v>
      </c>
      <c r="E2000" s="64">
        <v>5</v>
      </c>
      <c r="F2000" s="64">
        <v>0</v>
      </c>
      <c r="G2000" s="64" t="s">
        <v>389</v>
      </c>
      <c r="H2000" s="64">
        <v>4</v>
      </c>
      <c r="I2000" s="64">
        <v>16</v>
      </c>
      <c r="J2000" s="64">
        <v>0</v>
      </c>
      <c r="K2000" s="64" t="s">
        <v>347</v>
      </c>
      <c r="L2000" s="64">
        <v>1</v>
      </c>
      <c r="M2000" s="64">
        <v>1</v>
      </c>
      <c r="N2000" s="62">
        <f t="shared" si="31"/>
        <v>0</v>
      </c>
    </row>
    <row r="2001" spans="1:14" ht="12.75">
      <c r="A2001" s="63">
        <v>1998</v>
      </c>
      <c r="B2001" s="64" t="s">
        <v>2484</v>
      </c>
      <c r="C2001" s="64" t="s">
        <v>394</v>
      </c>
      <c r="D2001" s="64">
        <v>53</v>
      </c>
      <c r="E2001" s="64">
        <v>58</v>
      </c>
      <c r="F2001" s="64">
        <v>0</v>
      </c>
      <c r="G2001" s="64" t="s">
        <v>389</v>
      </c>
      <c r="H2001" s="64">
        <v>101</v>
      </c>
      <c r="I2001" s="64">
        <v>6</v>
      </c>
      <c r="J2001" s="64">
        <v>0</v>
      </c>
      <c r="K2001" s="64" t="s">
        <v>395</v>
      </c>
      <c r="L2001" s="64">
        <v>-6</v>
      </c>
      <c r="M2001" s="64">
        <v>1</v>
      </c>
      <c r="N2001" s="62">
        <f t="shared" si="31"/>
        <v>0</v>
      </c>
    </row>
    <row r="2002" spans="1:14" ht="12.75">
      <c r="A2002" s="63">
        <v>1999</v>
      </c>
      <c r="B2002" s="65" t="s">
        <v>2485</v>
      </c>
      <c r="C2002" s="65" t="s">
        <v>451</v>
      </c>
      <c r="D2002" s="64">
        <v>33</v>
      </c>
      <c r="E2002" s="64">
        <v>38</v>
      </c>
      <c r="F2002" s="64">
        <v>0</v>
      </c>
      <c r="G2002" s="64" t="s">
        <v>389</v>
      </c>
      <c r="H2002" s="64">
        <v>116</v>
      </c>
      <c r="I2002" s="64">
        <v>10</v>
      </c>
      <c r="J2002" s="64">
        <v>0</v>
      </c>
      <c r="K2002" s="64" t="s">
        <v>395</v>
      </c>
      <c r="L2002" s="64">
        <v>-8</v>
      </c>
      <c r="M2002" s="64">
        <v>1</v>
      </c>
      <c r="N2002" s="62">
        <f t="shared" si="31"/>
        <v>0</v>
      </c>
    </row>
    <row r="2003" spans="1:14" ht="12.75">
      <c r="A2003" s="63">
        <v>2000</v>
      </c>
      <c r="B2003" s="65" t="s">
        <v>2486</v>
      </c>
      <c r="C2003" s="65" t="s">
        <v>466</v>
      </c>
      <c r="D2003" s="64">
        <v>40</v>
      </c>
      <c r="E2003" s="64">
        <v>31</v>
      </c>
      <c r="F2003" s="64">
        <v>0</v>
      </c>
      <c r="G2003" s="64" t="s">
        <v>389</v>
      </c>
      <c r="H2003" s="64">
        <v>22</v>
      </c>
      <c r="I2003" s="64">
        <v>58</v>
      </c>
      <c r="J2003" s="64">
        <v>0</v>
      </c>
      <c r="K2003" s="64" t="s">
        <v>347</v>
      </c>
      <c r="L2003" s="64">
        <v>2</v>
      </c>
      <c r="M2003" s="64">
        <v>1</v>
      </c>
      <c r="N2003" s="62">
        <f t="shared" si="31"/>
        <v>0</v>
      </c>
    </row>
    <row r="2004" spans="1:14" ht="12.75">
      <c r="A2004" s="63">
        <v>2001</v>
      </c>
      <c r="B2004" s="64" t="s">
        <v>2487</v>
      </c>
      <c r="C2004" s="64" t="s">
        <v>464</v>
      </c>
      <c r="D2004" s="64">
        <v>48</v>
      </c>
      <c r="E2004" s="64">
        <v>4</v>
      </c>
      <c r="F2004" s="64">
        <v>0</v>
      </c>
      <c r="G2004" s="64" t="s">
        <v>389</v>
      </c>
      <c r="H2004" s="64">
        <v>96</v>
      </c>
      <c r="I2004" s="64">
        <v>11</v>
      </c>
      <c r="J2004" s="64">
        <v>0</v>
      </c>
      <c r="K2004" s="64" t="s">
        <v>395</v>
      </c>
      <c r="L2004" s="64">
        <v>-6</v>
      </c>
      <c r="M2004" s="64">
        <v>1</v>
      </c>
      <c r="N2004" s="62">
        <f t="shared" si="31"/>
        <v>0</v>
      </c>
    </row>
    <row r="2005" spans="1:14" ht="12.75">
      <c r="A2005" s="63">
        <v>2002</v>
      </c>
      <c r="B2005" s="64" t="s">
        <v>2488</v>
      </c>
      <c r="C2005" s="64" t="s">
        <v>457</v>
      </c>
      <c r="D2005" s="64">
        <v>30</v>
      </c>
      <c r="E2005" s="64">
        <v>54</v>
      </c>
      <c r="F2005" s="64">
        <v>0</v>
      </c>
      <c r="G2005" s="64" t="s">
        <v>389</v>
      </c>
      <c r="H2005" s="64">
        <v>83</v>
      </c>
      <c r="I2005" s="64">
        <v>53</v>
      </c>
      <c r="J2005" s="64">
        <v>0</v>
      </c>
      <c r="K2005" s="64" t="s">
        <v>395</v>
      </c>
      <c r="L2005" s="64">
        <v>-5</v>
      </c>
      <c r="M2005" s="64">
        <v>1</v>
      </c>
      <c r="N2005" s="62">
        <f t="shared" si="31"/>
        <v>0</v>
      </c>
    </row>
    <row r="2006" spans="1:14" ht="12.75">
      <c r="A2006" s="63">
        <v>2003</v>
      </c>
      <c r="B2006" s="64" t="s">
        <v>2489</v>
      </c>
      <c r="C2006" s="64" t="s">
        <v>2363</v>
      </c>
      <c r="D2006" s="64">
        <v>76</v>
      </c>
      <c r="E2006" s="64">
        <v>32</v>
      </c>
      <c r="F2006" s="64">
        <v>0</v>
      </c>
      <c r="G2006" s="64" t="s">
        <v>389</v>
      </c>
      <c r="H2006" s="64">
        <v>68</v>
      </c>
      <c r="I2006" s="64">
        <v>42</v>
      </c>
      <c r="J2006" s="64">
        <v>0</v>
      </c>
      <c r="K2006" s="64" t="s">
        <v>395</v>
      </c>
      <c r="L2006" s="64">
        <v>-3</v>
      </c>
      <c r="M2006" s="64">
        <v>1</v>
      </c>
      <c r="N2006" s="62">
        <f t="shared" si="31"/>
        <v>0</v>
      </c>
    </row>
    <row r="2007" spans="1:14" ht="12.75">
      <c r="A2007" s="63">
        <v>2004</v>
      </c>
      <c r="B2007" s="65" t="s">
        <v>2490</v>
      </c>
      <c r="C2007" s="65" t="s">
        <v>394</v>
      </c>
      <c r="D2007" s="64">
        <v>48</v>
      </c>
      <c r="E2007" s="64">
        <v>22</v>
      </c>
      <c r="F2007" s="64">
        <v>0</v>
      </c>
      <c r="G2007" s="64" t="s">
        <v>389</v>
      </c>
      <c r="H2007" s="64">
        <v>89</v>
      </c>
      <c r="I2007" s="64">
        <v>20</v>
      </c>
      <c r="J2007" s="64">
        <v>0</v>
      </c>
      <c r="K2007" s="64" t="s">
        <v>395</v>
      </c>
      <c r="L2007" s="64">
        <v>-5</v>
      </c>
      <c r="M2007" s="64">
        <v>1</v>
      </c>
      <c r="N2007" s="62">
        <f t="shared" si="31"/>
        <v>0</v>
      </c>
    </row>
    <row r="2008" spans="1:14" ht="12.75">
      <c r="A2008" s="63">
        <v>2005</v>
      </c>
      <c r="B2008" s="65" t="s">
        <v>2491</v>
      </c>
      <c r="C2008" s="65" t="s">
        <v>645</v>
      </c>
      <c r="D2008" s="64">
        <v>39</v>
      </c>
      <c r="E2008" s="64">
        <v>7</v>
      </c>
      <c r="F2008" s="64">
        <v>0</v>
      </c>
      <c r="G2008" s="64" t="s">
        <v>389</v>
      </c>
      <c r="H2008" s="64">
        <v>117</v>
      </c>
      <c r="I2008" s="64">
        <v>21</v>
      </c>
      <c r="J2008" s="64">
        <v>0</v>
      </c>
      <c r="K2008" s="64" t="s">
        <v>347</v>
      </c>
      <c r="L2008" s="64">
        <v>8</v>
      </c>
      <c r="M2008" s="64">
        <v>1</v>
      </c>
      <c r="N2008" s="62">
        <f t="shared" si="31"/>
        <v>0</v>
      </c>
    </row>
    <row r="2009" spans="1:14" ht="12.75">
      <c r="A2009" s="63">
        <v>2006</v>
      </c>
      <c r="B2009" s="64" t="s">
        <v>2492</v>
      </c>
      <c r="C2009" s="64" t="s">
        <v>470</v>
      </c>
      <c r="D2009" s="64">
        <v>35</v>
      </c>
      <c r="E2009" s="64">
        <v>1</v>
      </c>
      <c r="F2009" s="64">
        <v>0</v>
      </c>
      <c r="G2009" s="64" t="s">
        <v>389</v>
      </c>
      <c r="H2009" s="64">
        <v>1</v>
      </c>
      <c r="I2009" s="64">
        <v>28</v>
      </c>
      <c r="J2009" s="64">
        <v>0</v>
      </c>
      <c r="K2009" s="64" t="s">
        <v>395</v>
      </c>
      <c r="L2009" s="64">
        <v>1</v>
      </c>
      <c r="M2009" s="64">
        <v>1</v>
      </c>
      <c r="N2009" s="62">
        <f t="shared" si="31"/>
        <v>0</v>
      </c>
    </row>
    <row r="2010" spans="1:14" ht="12.75">
      <c r="A2010" s="63">
        <v>2007</v>
      </c>
      <c r="B2010" s="64" t="s">
        <v>2493</v>
      </c>
      <c r="C2010" s="64" t="s">
        <v>527</v>
      </c>
      <c r="D2010" s="64">
        <v>45</v>
      </c>
      <c r="E2010" s="64">
        <v>49</v>
      </c>
      <c r="F2010" s="64">
        <v>0</v>
      </c>
      <c r="G2010" s="64" t="s">
        <v>389</v>
      </c>
      <c r="H2010" s="64">
        <v>21</v>
      </c>
      <c r="I2010" s="64">
        <v>20</v>
      </c>
      <c r="J2010" s="64">
        <v>0</v>
      </c>
      <c r="K2010" s="64" t="s">
        <v>347</v>
      </c>
      <c r="L2010" s="64">
        <v>2</v>
      </c>
      <c r="M2010" s="64">
        <v>1</v>
      </c>
      <c r="N2010" s="62">
        <f t="shared" si="31"/>
        <v>0</v>
      </c>
    </row>
    <row r="2011" spans="1:14" ht="12.75">
      <c r="A2011" s="63">
        <v>2008</v>
      </c>
      <c r="B2011" s="64" t="s">
        <v>2494</v>
      </c>
      <c r="C2011" s="64" t="s">
        <v>394</v>
      </c>
      <c r="D2011" s="64">
        <v>48</v>
      </c>
      <c r="E2011" s="64">
        <v>34</v>
      </c>
      <c r="F2011" s="64">
        <v>0</v>
      </c>
      <c r="G2011" s="64" t="s">
        <v>389</v>
      </c>
      <c r="H2011" s="64">
        <v>81</v>
      </c>
      <c r="I2011" s="64">
        <v>22</v>
      </c>
      <c r="J2011" s="64">
        <v>0</v>
      </c>
      <c r="K2011" s="64" t="s">
        <v>395</v>
      </c>
      <c r="L2011" s="64">
        <v>-5</v>
      </c>
      <c r="M2011" s="64">
        <v>1</v>
      </c>
      <c r="N2011" s="62">
        <f t="shared" si="31"/>
        <v>0</v>
      </c>
    </row>
    <row r="2012" spans="1:14" ht="12.75">
      <c r="A2012" s="63">
        <v>2009</v>
      </c>
      <c r="B2012" s="65" t="s">
        <v>2495</v>
      </c>
      <c r="C2012" s="65" t="s">
        <v>2496</v>
      </c>
      <c r="D2012" s="64">
        <v>41</v>
      </c>
      <c r="E2012" s="64">
        <v>25</v>
      </c>
      <c r="F2012" s="64">
        <v>0</v>
      </c>
      <c r="G2012" s="64" t="s">
        <v>389</v>
      </c>
      <c r="H2012" s="64">
        <v>19</v>
      </c>
      <c r="I2012" s="64">
        <v>43</v>
      </c>
      <c r="J2012" s="64">
        <v>0</v>
      </c>
      <c r="K2012" s="64" t="s">
        <v>347</v>
      </c>
      <c r="L2012" s="64">
        <v>1</v>
      </c>
      <c r="M2012" s="64">
        <v>1</v>
      </c>
      <c r="N2012" s="62">
        <f t="shared" si="31"/>
        <v>0</v>
      </c>
    </row>
    <row r="2013" spans="1:14" ht="12.75">
      <c r="A2013" s="63">
        <v>2010</v>
      </c>
      <c r="B2013" s="64" t="s">
        <v>2497</v>
      </c>
      <c r="C2013" s="64" t="s">
        <v>449</v>
      </c>
      <c r="D2013" s="64">
        <v>1</v>
      </c>
      <c r="E2013" s="64">
        <v>45</v>
      </c>
      <c r="F2013" s="64">
        <v>0</v>
      </c>
      <c r="G2013" s="64" t="s">
        <v>389</v>
      </c>
      <c r="H2013" s="64">
        <v>128</v>
      </c>
      <c r="I2013" s="64">
        <v>0</v>
      </c>
      <c r="J2013" s="64">
        <v>0</v>
      </c>
      <c r="K2013" s="64" t="s">
        <v>347</v>
      </c>
      <c r="L2013" s="64">
        <v>9</v>
      </c>
      <c r="M2013" s="64">
        <v>10</v>
      </c>
      <c r="N2013" s="62" t="str">
        <f t="shared" si="31"/>
        <v>TOBELO</v>
      </c>
    </row>
    <row r="2014" spans="1:14" ht="12.75">
      <c r="A2014" s="63">
        <v>2011</v>
      </c>
      <c r="B2014" s="65" t="s">
        <v>2498</v>
      </c>
      <c r="C2014" s="65" t="s">
        <v>441</v>
      </c>
      <c r="D2014" s="64">
        <v>35</v>
      </c>
      <c r="E2014" s="64">
        <v>45</v>
      </c>
      <c r="F2014" s="64">
        <v>0</v>
      </c>
      <c r="G2014" s="64" t="s">
        <v>389</v>
      </c>
      <c r="H2014" s="64">
        <v>139</v>
      </c>
      <c r="I2014" s="64">
        <v>21</v>
      </c>
      <c r="J2014" s="64">
        <v>0</v>
      </c>
      <c r="K2014" s="64" t="s">
        <v>347</v>
      </c>
      <c r="L2014" s="64">
        <v>9</v>
      </c>
      <c r="M2014" s="64">
        <v>1</v>
      </c>
      <c r="N2014" s="62">
        <f t="shared" si="31"/>
        <v>0</v>
      </c>
    </row>
    <row r="2015" spans="1:14" ht="12.75">
      <c r="A2015" s="63">
        <v>2012</v>
      </c>
      <c r="B2015" s="65" t="s">
        <v>2499</v>
      </c>
      <c r="C2015" s="65" t="s">
        <v>445</v>
      </c>
      <c r="D2015" s="64">
        <v>41</v>
      </c>
      <c r="E2015" s="64">
        <v>35</v>
      </c>
      <c r="F2015" s="64">
        <v>0</v>
      </c>
      <c r="G2015" s="64" t="s">
        <v>389</v>
      </c>
      <c r="H2015" s="64">
        <v>83</v>
      </c>
      <c r="I2015" s="64">
        <v>48</v>
      </c>
      <c r="J2015" s="64">
        <v>0</v>
      </c>
      <c r="K2015" s="64" t="s">
        <v>395</v>
      </c>
      <c r="L2015" s="64">
        <v>-5</v>
      </c>
      <c r="M2015" s="64">
        <v>1</v>
      </c>
      <c r="N2015" s="62">
        <f t="shared" si="31"/>
        <v>0</v>
      </c>
    </row>
    <row r="2016" spans="1:14" ht="12.75">
      <c r="A2016" s="63">
        <v>2013</v>
      </c>
      <c r="B2016" s="64" t="s">
        <v>2500</v>
      </c>
      <c r="C2016" s="64" t="s">
        <v>449</v>
      </c>
      <c r="D2016" s="64">
        <v>1</v>
      </c>
      <c r="E2016" s="64">
        <v>3</v>
      </c>
      <c r="F2016" s="64">
        <v>0</v>
      </c>
      <c r="G2016" s="64" t="s">
        <v>389</v>
      </c>
      <c r="H2016" s="64">
        <v>120</v>
      </c>
      <c r="I2016" s="64">
        <v>50</v>
      </c>
      <c r="J2016" s="64">
        <v>0</v>
      </c>
      <c r="K2016" s="64" t="s">
        <v>347</v>
      </c>
      <c r="L2016" s="64">
        <v>8</v>
      </c>
      <c r="M2016" s="64">
        <v>10</v>
      </c>
      <c r="N2016" s="62" t="str">
        <f t="shared" si="31"/>
        <v>TOLITOLI</v>
      </c>
    </row>
    <row r="2017" spans="1:14" ht="12.75">
      <c r="A2017" s="63">
        <v>2014</v>
      </c>
      <c r="B2017" s="64" t="s">
        <v>2501</v>
      </c>
      <c r="C2017" s="64" t="s">
        <v>443</v>
      </c>
      <c r="D2017" s="64">
        <v>32</v>
      </c>
      <c r="E2017" s="64">
        <v>23</v>
      </c>
      <c r="F2017" s="64">
        <v>27</v>
      </c>
      <c r="G2017" s="64" t="s">
        <v>389</v>
      </c>
      <c r="H2017" s="64">
        <v>34</v>
      </c>
      <c r="I2017" s="64">
        <v>58</v>
      </c>
      <c r="J2017" s="64">
        <v>25</v>
      </c>
      <c r="K2017" s="64" t="s">
        <v>347</v>
      </c>
      <c r="L2017" s="64">
        <v>2</v>
      </c>
      <c r="M2017" s="64">
        <v>1</v>
      </c>
      <c r="N2017" s="62">
        <f t="shared" si="31"/>
        <v>0</v>
      </c>
    </row>
    <row r="2018" spans="1:14" ht="12.75">
      <c r="A2018" s="63">
        <v>2015</v>
      </c>
      <c r="B2018" s="64" t="s">
        <v>2502</v>
      </c>
      <c r="C2018" s="64" t="s">
        <v>1067</v>
      </c>
      <c r="D2018" s="64">
        <v>38</v>
      </c>
      <c r="E2018" s="64">
        <v>3</v>
      </c>
      <c r="F2018" s="64">
        <v>0</v>
      </c>
      <c r="G2018" s="64" t="s">
        <v>389</v>
      </c>
      <c r="H2018" s="64">
        <v>117</v>
      </c>
      <c r="I2018" s="64">
        <v>5</v>
      </c>
      <c r="J2018" s="64">
        <v>0</v>
      </c>
      <c r="K2018" s="64" t="s">
        <v>395</v>
      </c>
      <c r="L2018" s="64">
        <v>-8</v>
      </c>
      <c r="M2018" s="64">
        <v>1</v>
      </c>
      <c r="N2018" s="62">
        <f t="shared" si="31"/>
        <v>0</v>
      </c>
    </row>
    <row r="2019" spans="1:14" ht="12.75">
      <c r="A2019" s="63">
        <v>2016</v>
      </c>
      <c r="B2019" s="64" t="s">
        <v>2503</v>
      </c>
      <c r="C2019" s="64" t="s">
        <v>921</v>
      </c>
      <c r="D2019" s="64">
        <v>38</v>
      </c>
      <c r="E2019" s="64">
        <v>57</v>
      </c>
      <c r="F2019" s="64">
        <v>0</v>
      </c>
      <c r="G2019" s="64" t="s">
        <v>389</v>
      </c>
      <c r="H2019" s="64">
        <v>95</v>
      </c>
      <c r="I2019" s="64">
        <v>40</v>
      </c>
      <c r="J2019" s="64">
        <v>0</v>
      </c>
      <c r="K2019" s="64" t="s">
        <v>395</v>
      </c>
      <c r="L2019" s="64">
        <v>-6</v>
      </c>
      <c r="M2019" s="64">
        <v>1</v>
      </c>
      <c r="N2019" s="62">
        <f t="shared" si="31"/>
        <v>0</v>
      </c>
    </row>
    <row r="2020" spans="1:14" ht="12.75">
      <c r="A2020" s="63">
        <v>2017</v>
      </c>
      <c r="B2020" s="65" t="s">
        <v>2504</v>
      </c>
      <c r="C2020" s="65" t="s">
        <v>449</v>
      </c>
      <c r="D2020" s="64">
        <v>7</v>
      </c>
      <c r="E2020" s="64">
        <v>9</v>
      </c>
      <c r="F2020" s="64">
        <v>0</v>
      </c>
      <c r="G2020" s="64" t="s">
        <v>423</v>
      </c>
      <c r="H2020" s="64">
        <v>113</v>
      </c>
      <c r="I2020" s="64">
        <v>15</v>
      </c>
      <c r="J2020" s="64">
        <v>0</v>
      </c>
      <c r="K2020" s="64" t="s">
        <v>347</v>
      </c>
      <c r="L2020" s="64">
        <v>7</v>
      </c>
      <c r="M2020" s="64">
        <v>10</v>
      </c>
      <c r="N2020" s="62" t="str">
        <f t="shared" si="31"/>
        <v>TORJUN</v>
      </c>
    </row>
    <row r="2021" spans="1:14" ht="12.75">
      <c r="A2021" s="63">
        <v>2018</v>
      </c>
      <c r="B2021" s="65" t="s">
        <v>2505</v>
      </c>
      <c r="C2021" s="65" t="s">
        <v>394</v>
      </c>
      <c r="D2021" s="64">
        <v>43</v>
      </c>
      <c r="E2021" s="64">
        <v>41</v>
      </c>
      <c r="F2021" s="64">
        <v>0</v>
      </c>
      <c r="G2021" s="64" t="s">
        <v>389</v>
      </c>
      <c r="H2021" s="64">
        <v>79</v>
      </c>
      <c r="I2021" s="64">
        <v>38</v>
      </c>
      <c r="J2021" s="64">
        <v>0</v>
      </c>
      <c r="K2021" s="64" t="s">
        <v>395</v>
      </c>
      <c r="L2021" s="64">
        <v>-5</v>
      </c>
      <c r="M2021" s="64">
        <v>1</v>
      </c>
      <c r="N2021" s="62">
        <f t="shared" si="31"/>
        <v>0</v>
      </c>
    </row>
    <row r="2022" spans="1:14" ht="12.75">
      <c r="A2022" s="63">
        <v>2019</v>
      </c>
      <c r="B2022" s="64" t="s">
        <v>2506</v>
      </c>
      <c r="C2022" s="64" t="s">
        <v>451</v>
      </c>
      <c r="D2022" s="64">
        <v>33</v>
      </c>
      <c r="E2022" s="64">
        <v>48</v>
      </c>
      <c r="F2022" s="64">
        <v>0</v>
      </c>
      <c r="G2022" s="64" t="s">
        <v>389</v>
      </c>
      <c r="H2022" s="64">
        <v>118</v>
      </c>
      <c r="I2022" s="64">
        <v>20</v>
      </c>
      <c r="J2022" s="64">
        <v>0</v>
      </c>
      <c r="K2022" s="64" t="s">
        <v>395</v>
      </c>
      <c r="L2022" s="64">
        <v>-8</v>
      </c>
      <c r="M2022" s="64">
        <v>1</v>
      </c>
      <c r="N2022" s="62">
        <f t="shared" si="31"/>
        <v>0</v>
      </c>
    </row>
    <row r="2023" spans="1:14" ht="12.75">
      <c r="A2023" s="63">
        <v>2020</v>
      </c>
      <c r="B2023" s="65" t="s">
        <v>2507</v>
      </c>
      <c r="C2023" s="65" t="s">
        <v>429</v>
      </c>
      <c r="D2023" s="64">
        <v>45</v>
      </c>
      <c r="E2023" s="64">
        <v>5</v>
      </c>
      <c r="F2023" s="64">
        <v>0</v>
      </c>
      <c r="G2023" s="64" t="s">
        <v>389</v>
      </c>
      <c r="H2023" s="64">
        <v>6</v>
      </c>
      <c r="I2023" s="64">
        <v>5</v>
      </c>
      <c r="J2023" s="64">
        <v>0</v>
      </c>
      <c r="K2023" s="64" t="s">
        <v>347</v>
      </c>
      <c r="L2023" s="64">
        <v>1</v>
      </c>
      <c r="M2023" s="64">
        <v>1</v>
      </c>
      <c r="N2023" s="62">
        <f t="shared" si="31"/>
        <v>0</v>
      </c>
    </row>
    <row r="2024" spans="1:14" ht="12.75">
      <c r="A2024" s="63">
        <v>2021</v>
      </c>
      <c r="B2024" s="64" t="s">
        <v>2508</v>
      </c>
      <c r="C2024" s="64" t="s">
        <v>429</v>
      </c>
      <c r="D2024" s="64">
        <v>43</v>
      </c>
      <c r="E2024" s="64">
        <v>38</v>
      </c>
      <c r="F2024" s="64">
        <v>0</v>
      </c>
      <c r="G2024" s="64" t="s">
        <v>389</v>
      </c>
      <c r="H2024" s="64">
        <v>1</v>
      </c>
      <c r="I2024" s="64">
        <v>22</v>
      </c>
      <c r="J2024" s="64">
        <v>0</v>
      </c>
      <c r="K2024" s="64" t="s">
        <v>347</v>
      </c>
      <c r="L2024" s="64">
        <v>1</v>
      </c>
      <c r="M2024" s="64">
        <v>1</v>
      </c>
      <c r="N2024" s="62">
        <f t="shared" si="31"/>
        <v>0</v>
      </c>
    </row>
    <row r="2025" spans="1:14" ht="12.75">
      <c r="A2025" s="63">
        <v>2022</v>
      </c>
      <c r="B2025" s="64" t="s">
        <v>2509</v>
      </c>
      <c r="C2025" s="64" t="s">
        <v>429</v>
      </c>
      <c r="D2025" s="64">
        <v>47</v>
      </c>
      <c r="E2025" s="64">
        <v>26</v>
      </c>
      <c r="F2025" s="64">
        <v>0</v>
      </c>
      <c r="G2025" s="64" t="s">
        <v>389</v>
      </c>
      <c r="H2025" s="64">
        <v>0</v>
      </c>
      <c r="I2025" s="64">
        <v>44</v>
      </c>
      <c r="J2025" s="64">
        <v>0</v>
      </c>
      <c r="K2025" s="64" t="s">
        <v>347</v>
      </c>
      <c r="L2025" s="64">
        <v>1</v>
      </c>
      <c r="M2025" s="64">
        <v>1</v>
      </c>
      <c r="N2025" s="62">
        <f t="shared" si="31"/>
        <v>0</v>
      </c>
    </row>
    <row r="2026" spans="1:14" ht="12.75">
      <c r="A2026" s="63">
        <v>2023</v>
      </c>
      <c r="B2026" s="65" t="s">
        <v>2510</v>
      </c>
      <c r="C2026" s="65" t="s">
        <v>422</v>
      </c>
      <c r="D2026" s="64">
        <v>19</v>
      </c>
      <c r="E2026" s="64">
        <v>15</v>
      </c>
      <c r="F2026" s="64">
        <v>0</v>
      </c>
      <c r="G2026" s="64" t="s">
        <v>423</v>
      </c>
      <c r="H2026" s="64">
        <v>146</v>
      </c>
      <c r="I2026" s="64">
        <v>50</v>
      </c>
      <c r="J2026" s="64">
        <v>0</v>
      </c>
      <c r="K2026" s="64" t="s">
        <v>347</v>
      </c>
      <c r="L2026" s="64">
        <v>10</v>
      </c>
      <c r="M2026" s="64">
        <v>1</v>
      </c>
      <c r="N2026" s="62">
        <f t="shared" si="31"/>
        <v>0</v>
      </c>
    </row>
    <row r="2027" spans="1:14" ht="12.75">
      <c r="A2027" s="63">
        <v>2024</v>
      </c>
      <c r="B2027" s="64" t="s">
        <v>2510</v>
      </c>
      <c r="C2027" s="64" t="s">
        <v>422</v>
      </c>
      <c r="D2027" s="64">
        <v>19</v>
      </c>
      <c r="E2027" s="64">
        <v>15</v>
      </c>
      <c r="F2027" s="64">
        <v>0</v>
      </c>
      <c r="G2027" s="64" t="s">
        <v>423</v>
      </c>
      <c r="H2027" s="64">
        <v>146</v>
      </c>
      <c r="I2027" s="64">
        <v>45</v>
      </c>
      <c r="J2027" s="64">
        <v>0</v>
      </c>
      <c r="K2027" s="64" t="s">
        <v>347</v>
      </c>
      <c r="L2027" s="64">
        <v>10</v>
      </c>
      <c r="M2027" s="64">
        <v>1</v>
      </c>
      <c r="N2027" s="62">
        <f t="shared" si="31"/>
        <v>0</v>
      </c>
    </row>
    <row r="2028" spans="1:14" ht="12.75">
      <c r="A2028" s="63">
        <v>2025</v>
      </c>
      <c r="B2028" s="64" t="s">
        <v>2511</v>
      </c>
      <c r="C2028" s="64" t="s">
        <v>1014</v>
      </c>
      <c r="D2028" s="64">
        <v>33</v>
      </c>
      <c r="E2028" s="64">
        <v>56</v>
      </c>
      <c r="F2028" s="64">
        <v>0</v>
      </c>
      <c r="G2028" s="64" t="s">
        <v>389</v>
      </c>
      <c r="H2028" s="64">
        <v>8</v>
      </c>
      <c r="I2028" s="64">
        <v>6</v>
      </c>
      <c r="J2028" s="64">
        <v>0</v>
      </c>
      <c r="K2028" s="64" t="s">
        <v>347</v>
      </c>
      <c r="L2028" s="64">
        <v>1</v>
      </c>
      <c r="M2028" s="64">
        <v>1</v>
      </c>
      <c r="N2028" s="62">
        <f t="shared" si="31"/>
        <v>0</v>
      </c>
    </row>
    <row r="2029" spans="1:14" ht="12.75">
      <c r="A2029" s="63">
        <v>2026</v>
      </c>
      <c r="B2029" s="64" t="s">
        <v>2512</v>
      </c>
      <c r="C2029" s="64" t="s">
        <v>468</v>
      </c>
      <c r="D2029" s="64">
        <v>37</v>
      </c>
      <c r="E2029" s="64">
        <v>55</v>
      </c>
      <c r="F2029" s="64">
        <v>0</v>
      </c>
      <c r="G2029" s="64" t="s">
        <v>389</v>
      </c>
      <c r="H2029" s="64">
        <v>12</v>
      </c>
      <c r="I2029" s="64">
        <v>29</v>
      </c>
      <c r="J2029" s="64">
        <v>0</v>
      </c>
      <c r="K2029" s="64" t="s">
        <v>347</v>
      </c>
      <c r="L2029" s="64">
        <v>1</v>
      </c>
      <c r="M2029" s="64">
        <v>1</v>
      </c>
      <c r="N2029" s="62">
        <f t="shared" si="31"/>
        <v>0</v>
      </c>
    </row>
    <row r="2030" spans="1:14" ht="12.75">
      <c r="A2030" s="63">
        <v>2027</v>
      </c>
      <c r="B2030" s="64" t="s">
        <v>2513</v>
      </c>
      <c r="C2030" s="64" t="s">
        <v>480</v>
      </c>
      <c r="D2030" s="64">
        <v>44</v>
      </c>
      <c r="E2030" s="64">
        <v>44</v>
      </c>
      <c r="F2030" s="64">
        <v>0</v>
      </c>
      <c r="G2030" s="64" t="s">
        <v>389</v>
      </c>
      <c r="H2030" s="64">
        <v>85</v>
      </c>
      <c r="I2030" s="64">
        <v>35</v>
      </c>
      <c r="J2030" s="64">
        <v>0</v>
      </c>
      <c r="K2030" s="64" t="s">
        <v>395</v>
      </c>
      <c r="L2030" s="64">
        <v>-5</v>
      </c>
      <c r="M2030" s="64">
        <v>1</v>
      </c>
      <c r="N2030" s="62">
        <f t="shared" si="31"/>
        <v>0</v>
      </c>
    </row>
    <row r="2031" spans="1:14" ht="12.75">
      <c r="A2031" s="63">
        <v>2028</v>
      </c>
      <c r="B2031" s="64" t="s">
        <v>2514</v>
      </c>
      <c r="C2031" s="64" t="s">
        <v>849</v>
      </c>
      <c r="D2031" s="64">
        <v>26</v>
      </c>
      <c r="E2031" s="64">
        <v>44</v>
      </c>
      <c r="F2031" s="64">
        <v>0</v>
      </c>
      <c r="G2031" s="64" t="s">
        <v>389</v>
      </c>
      <c r="H2031" s="64">
        <v>77</v>
      </c>
      <c r="I2031" s="64">
        <v>22</v>
      </c>
      <c r="J2031" s="64">
        <v>0</v>
      </c>
      <c r="K2031" s="64" t="s">
        <v>395</v>
      </c>
      <c r="L2031" s="64">
        <v>7</v>
      </c>
      <c r="M2031" s="64">
        <v>1</v>
      </c>
      <c r="N2031" s="62">
        <f t="shared" si="31"/>
        <v>0</v>
      </c>
    </row>
    <row r="2032" spans="1:14" ht="12.75">
      <c r="A2032" s="63">
        <v>2029</v>
      </c>
      <c r="B2032" s="64" t="s">
        <v>2515</v>
      </c>
      <c r="C2032" s="64" t="s">
        <v>568</v>
      </c>
      <c r="D2032" s="64">
        <v>43</v>
      </c>
      <c r="E2032" s="64">
        <v>14</v>
      </c>
      <c r="F2032" s="64">
        <v>0</v>
      </c>
      <c r="G2032" s="64" t="s">
        <v>423</v>
      </c>
      <c r="H2032" s="64">
        <v>65</v>
      </c>
      <c r="I2032" s="64">
        <v>19</v>
      </c>
      <c r="J2032" s="64">
        <v>0</v>
      </c>
      <c r="K2032" s="64" t="s">
        <v>395</v>
      </c>
      <c r="L2032" s="64">
        <v>-3</v>
      </c>
      <c r="M2032" s="64">
        <v>1</v>
      </c>
      <c r="N2032" s="62">
        <f t="shared" si="31"/>
        <v>0</v>
      </c>
    </row>
    <row r="2033" spans="1:14" ht="12.75">
      <c r="A2033" s="63">
        <v>2030</v>
      </c>
      <c r="B2033" s="64" t="s">
        <v>2516</v>
      </c>
      <c r="C2033" s="64" t="s">
        <v>449</v>
      </c>
      <c r="D2033" s="64">
        <v>8</v>
      </c>
      <c r="E2033" s="64">
        <v>4</v>
      </c>
      <c r="F2033" s="64">
        <v>0</v>
      </c>
      <c r="G2033" s="64" t="s">
        <v>423</v>
      </c>
      <c r="H2033" s="64">
        <v>111</v>
      </c>
      <c r="I2033" s="64">
        <v>44</v>
      </c>
      <c r="J2033" s="64">
        <v>0</v>
      </c>
      <c r="K2033" s="64" t="s">
        <v>347</v>
      </c>
      <c r="L2033" s="64">
        <v>7</v>
      </c>
      <c r="M2033" s="64">
        <v>10</v>
      </c>
      <c r="N2033" s="62" t="str">
        <f t="shared" si="31"/>
        <v>TRENGGALEK</v>
      </c>
    </row>
    <row r="2034" spans="1:14" ht="12.75">
      <c r="A2034" s="63">
        <v>2031</v>
      </c>
      <c r="B2034" s="64" t="s">
        <v>2517</v>
      </c>
      <c r="C2034" s="64" t="s">
        <v>394</v>
      </c>
      <c r="D2034" s="64">
        <v>44</v>
      </c>
      <c r="E2034" s="64">
        <v>7</v>
      </c>
      <c r="F2034" s="64">
        <v>0</v>
      </c>
      <c r="G2034" s="64" t="s">
        <v>389</v>
      </c>
      <c r="H2034" s="64">
        <v>77</v>
      </c>
      <c r="I2034" s="64">
        <v>32</v>
      </c>
      <c r="J2034" s="64">
        <v>0</v>
      </c>
      <c r="K2034" s="64" t="s">
        <v>395</v>
      </c>
      <c r="L2034" s="64">
        <v>-5</v>
      </c>
      <c r="M2034" s="64">
        <v>1</v>
      </c>
      <c r="N2034" s="62">
        <f t="shared" si="31"/>
        <v>0</v>
      </c>
    </row>
    <row r="2035" spans="1:14" ht="12.75">
      <c r="A2035" s="63">
        <v>2032</v>
      </c>
      <c r="B2035" s="64" t="s">
        <v>2517</v>
      </c>
      <c r="C2035" s="64" t="s">
        <v>555</v>
      </c>
      <c r="D2035" s="64">
        <v>40</v>
      </c>
      <c r="E2035" s="64">
        <v>17</v>
      </c>
      <c r="F2035" s="64">
        <v>0</v>
      </c>
      <c r="G2035" s="64" t="s">
        <v>389</v>
      </c>
      <c r="H2035" s="64">
        <v>74</v>
      </c>
      <c r="I2035" s="64">
        <v>49</v>
      </c>
      <c r="J2035" s="64">
        <v>0</v>
      </c>
      <c r="K2035" s="64" t="s">
        <v>395</v>
      </c>
      <c r="L2035" s="64">
        <v>-5</v>
      </c>
      <c r="M2035" s="64">
        <v>1</v>
      </c>
      <c r="N2035" s="62">
        <f t="shared" si="31"/>
        <v>0</v>
      </c>
    </row>
    <row r="2036" spans="1:14" ht="12.75">
      <c r="A2036" s="63">
        <v>2033</v>
      </c>
      <c r="B2036" s="65" t="s">
        <v>2518</v>
      </c>
      <c r="C2036" s="65" t="s">
        <v>468</v>
      </c>
      <c r="D2036" s="64">
        <v>45</v>
      </c>
      <c r="E2036" s="64">
        <v>50</v>
      </c>
      <c r="F2036" s="64">
        <v>0</v>
      </c>
      <c r="G2036" s="64" t="s">
        <v>389</v>
      </c>
      <c r="H2036" s="64">
        <v>13</v>
      </c>
      <c r="I2036" s="64">
        <v>28</v>
      </c>
      <c r="J2036" s="64">
        <v>0</v>
      </c>
      <c r="K2036" s="64" t="s">
        <v>347</v>
      </c>
      <c r="L2036" s="64">
        <v>1</v>
      </c>
      <c r="M2036" s="64">
        <v>1</v>
      </c>
      <c r="N2036" s="62">
        <f t="shared" si="31"/>
        <v>0</v>
      </c>
    </row>
    <row r="2037" spans="1:14" ht="12.75">
      <c r="A2037" s="63">
        <v>2034</v>
      </c>
      <c r="B2037" s="65" t="s">
        <v>2519</v>
      </c>
      <c r="C2037" s="65" t="s">
        <v>914</v>
      </c>
      <c r="D2037" s="64">
        <v>14</v>
      </c>
      <c r="E2037" s="64">
        <v>41</v>
      </c>
      <c r="F2037" s="64">
        <v>0</v>
      </c>
      <c r="G2037" s="64" t="s">
        <v>423</v>
      </c>
      <c r="H2037" s="64">
        <v>64</v>
      </c>
      <c r="I2037" s="64">
        <v>50</v>
      </c>
      <c r="J2037" s="64">
        <v>0</v>
      </c>
      <c r="K2037" s="64" t="s">
        <v>395</v>
      </c>
      <c r="L2037" s="64">
        <v>-4</v>
      </c>
      <c r="M2037" s="64">
        <v>1</v>
      </c>
      <c r="N2037" s="62">
        <f t="shared" si="31"/>
        <v>0</v>
      </c>
    </row>
    <row r="2038" spans="1:14" ht="12.75">
      <c r="A2038" s="63">
        <v>2035</v>
      </c>
      <c r="B2038" s="64" t="s">
        <v>2519</v>
      </c>
      <c r="C2038" s="64" t="s">
        <v>455</v>
      </c>
      <c r="D2038" s="64">
        <v>37</v>
      </c>
      <c r="E2038" s="64">
        <v>16</v>
      </c>
      <c r="F2038" s="64">
        <v>0</v>
      </c>
      <c r="G2038" s="64" t="s">
        <v>389</v>
      </c>
      <c r="H2038" s="64">
        <v>104</v>
      </c>
      <c r="I2038" s="64">
        <v>20</v>
      </c>
      <c r="J2038" s="64">
        <v>0</v>
      </c>
      <c r="K2038" s="64" t="s">
        <v>395</v>
      </c>
      <c r="L2038" s="64">
        <v>-7</v>
      </c>
      <c r="M2038" s="64">
        <v>1</v>
      </c>
      <c r="N2038" s="62">
        <f t="shared" si="31"/>
        <v>0</v>
      </c>
    </row>
    <row r="2039" spans="1:14" ht="12.75">
      <c r="A2039" s="63">
        <v>2036</v>
      </c>
      <c r="B2039" s="64" t="s">
        <v>2520</v>
      </c>
      <c r="C2039" s="64" t="s">
        <v>666</v>
      </c>
      <c r="D2039" s="64">
        <v>32</v>
      </c>
      <c r="E2039" s="64">
        <v>40</v>
      </c>
      <c r="F2039" s="64">
        <v>0</v>
      </c>
      <c r="G2039" s="64" t="s">
        <v>389</v>
      </c>
      <c r="H2039" s="64">
        <v>13</v>
      </c>
      <c r="I2039" s="64">
        <v>10</v>
      </c>
      <c r="J2039" s="64">
        <v>0</v>
      </c>
      <c r="K2039" s="64" t="s">
        <v>347</v>
      </c>
      <c r="L2039" s="64">
        <v>2</v>
      </c>
      <c r="M2039" s="64">
        <v>1</v>
      </c>
      <c r="N2039" s="62">
        <f t="shared" si="31"/>
        <v>0</v>
      </c>
    </row>
    <row r="2040" spans="1:14" ht="12.75">
      <c r="A2040" s="63">
        <v>2037</v>
      </c>
      <c r="B2040" s="65" t="s">
        <v>2521</v>
      </c>
      <c r="C2040" s="65" t="s">
        <v>433</v>
      </c>
      <c r="D2040" s="64">
        <v>8</v>
      </c>
      <c r="E2040" s="64">
        <v>29</v>
      </c>
      <c r="F2040" s="64">
        <v>0</v>
      </c>
      <c r="G2040" s="64" t="s">
        <v>389</v>
      </c>
      <c r="H2040" s="64">
        <v>76</v>
      </c>
      <c r="I2040" s="64">
        <v>55</v>
      </c>
      <c r="J2040" s="64">
        <v>0</v>
      </c>
      <c r="K2040" s="64" t="s">
        <v>347</v>
      </c>
      <c r="L2040" s="64">
        <v>5</v>
      </c>
      <c r="M2040" s="64">
        <v>1</v>
      </c>
      <c r="N2040" s="62">
        <f t="shared" si="31"/>
        <v>0</v>
      </c>
    </row>
    <row r="2041" spans="1:14" ht="12.75">
      <c r="A2041" s="63">
        <v>2038</v>
      </c>
      <c r="B2041" s="64" t="s">
        <v>2522</v>
      </c>
      <c r="C2041" s="64" t="s">
        <v>614</v>
      </c>
      <c r="D2041" s="64">
        <v>69</v>
      </c>
      <c r="E2041" s="64">
        <v>41</v>
      </c>
      <c r="F2041" s="64">
        <v>0</v>
      </c>
      <c r="G2041" s="64" t="s">
        <v>389</v>
      </c>
      <c r="H2041" s="64">
        <v>18</v>
      </c>
      <c r="I2041" s="64">
        <v>55</v>
      </c>
      <c r="J2041" s="64">
        <v>0</v>
      </c>
      <c r="K2041" s="64" t="s">
        <v>347</v>
      </c>
      <c r="L2041" s="64">
        <v>1</v>
      </c>
      <c r="M2041" s="64">
        <v>1</v>
      </c>
      <c r="N2041" s="62">
        <f t="shared" si="31"/>
        <v>0</v>
      </c>
    </row>
    <row r="2042" spans="1:14" ht="12.75">
      <c r="A2042" s="63">
        <v>2039</v>
      </c>
      <c r="B2042" s="64" t="s">
        <v>2523</v>
      </c>
      <c r="C2042" s="64" t="s">
        <v>614</v>
      </c>
      <c r="D2042" s="64">
        <v>63</v>
      </c>
      <c r="E2042" s="64">
        <v>28</v>
      </c>
      <c r="F2042" s="64">
        <v>0</v>
      </c>
      <c r="G2042" s="64" t="s">
        <v>389</v>
      </c>
      <c r="H2042" s="64">
        <v>10</v>
      </c>
      <c r="I2042" s="64">
        <v>56</v>
      </c>
      <c r="J2042" s="64">
        <v>0</v>
      </c>
      <c r="K2042" s="64" t="s">
        <v>347</v>
      </c>
      <c r="L2042" s="64">
        <v>1</v>
      </c>
      <c r="M2042" s="64">
        <v>1</v>
      </c>
      <c r="N2042" s="62">
        <f t="shared" si="31"/>
        <v>0</v>
      </c>
    </row>
    <row r="2043" spans="1:14" ht="12.75">
      <c r="A2043" s="63">
        <v>2040</v>
      </c>
      <c r="B2043" s="64" t="s">
        <v>2524</v>
      </c>
      <c r="C2043" s="64" t="s">
        <v>544</v>
      </c>
      <c r="D2043" s="64">
        <v>45</v>
      </c>
      <c r="E2043" s="64">
        <v>33</v>
      </c>
      <c r="F2043" s="64">
        <v>0</v>
      </c>
      <c r="G2043" s="64" t="s">
        <v>389</v>
      </c>
      <c r="H2043" s="64">
        <v>122</v>
      </c>
      <c r="I2043" s="64">
        <v>24</v>
      </c>
      <c r="J2043" s="64">
        <v>0</v>
      </c>
      <c r="K2043" s="64" t="s">
        <v>395</v>
      </c>
      <c r="L2043" s="64">
        <v>-8</v>
      </c>
      <c r="M2043" s="64">
        <v>1</v>
      </c>
      <c r="N2043" s="62">
        <f t="shared" si="31"/>
        <v>0</v>
      </c>
    </row>
    <row r="2044" spans="1:14" ht="12.75">
      <c r="A2044" s="63">
        <v>2041</v>
      </c>
      <c r="B2044" s="64" t="s">
        <v>2525</v>
      </c>
      <c r="C2044" s="64" t="s">
        <v>532</v>
      </c>
      <c r="D2044" s="64">
        <v>8</v>
      </c>
      <c r="E2044" s="64">
        <v>5</v>
      </c>
      <c r="F2044" s="64">
        <v>0</v>
      </c>
      <c r="G2044" s="64" t="s">
        <v>423</v>
      </c>
      <c r="H2044" s="64">
        <v>79</v>
      </c>
      <c r="I2044" s="64">
        <v>7</v>
      </c>
      <c r="J2044" s="64">
        <v>0</v>
      </c>
      <c r="K2044" s="64" t="s">
        <v>395</v>
      </c>
      <c r="L2044" s="64">
        <v>-5</v>
      </c>
      <c r="M2044" s="64">
        <v>1</v>
      </c>
      <c r="N2044" s="62">
        <f t="shared" si="31"/>
        <v>0</v>
      </c>
    </row>
    <row r="2045" spans="1:14" ht="12.75">
      <c r="A2045" s="63">
        <v>2042</v>
      </c>
      <c r="B2045" s="64" t="s">
        <v>2526</v>
      </c>
      <c r="C2045" s="64" t="s">
        <v>453</v>
      </c>
      <c r="D2045" s="64">
        <v>33</v>
      </c>
      <c r="E2045" s="64">
        <v>14</v>
      </c>
      <c r="F2045" s="64">
        <v>0</v>
      </c>
      <c r="G2045" s="64" t="s">
        <v>389</v>
      </c>
      <c r="H2045" s="64">
        <v>107</v>
      </c>
      <c r="I2045" s="64">
        <v>16</v>
      </c>
      <c r="J2045" s="64">
        <v>0</v>
      </c>
      <c r="K2045" s="64" t="s">
        <v>395</v>
      </c>
      <c r="L2045" s="64">
        <v>-7</v>
      </c>
      <c r="M2045" s="64">
        <v>1</v>
      </c>
      <c r="N2045" s="62">
        <f t="shared" si="31"/>
        <v>0</v>
      </c>
    </row>
    <row r="2046" spans="1:14" ht="12.75">
      <c r="A2046" s="63">
        <v>2043</v>
      </c>
      <c r="B2046" s="64" t="s">
        <v>2527</v>
      </c>
      <c r="C2046" s="64" t="s">
        <v>449</v>
      </c>
      <c r="D2046" s="64">
        <v>6</v>
      </c>
      <c r="E2046" s="64">
        <v>56</v>
      </c>
      <c r="F2046" s="64">
        <v>0</v>
      </c>
      <c r="G2046" s="64" t="s">
        <v>423</v>
      </c>
      <c r="H2046" s="64">
        <v>112</v>
      </c>
      <c r="I2046" s="64">
        <v>4</v>
      </c>
      <c r="J2046" s="64">
        <v>0</v>
      </c>
      <c r="K2046" s="64" t="s">
        <v>347</v>
      </c>
      <c r="L2046" s="64">
        <v>7</v>
      </c>
      <c r="M2046" s="64">
        <v>10</v>
      </c>
      <c r="N2046" s="62" t="str">
        <f t="shared" si="31"/>
        <v>TUBAN</v>
      </c>
    </row>
    <row r="2047" spans="1:14" ht="12.75">
      <c r="A2047" s="63">
        <v>2044</v>
      </c>
      <c r="B2047" s="64" t="s">
        <v>2528</v>
      </c>
      <c r="C2047" s="64" t="s">
        <v>844</v>
      </c>
      <c r="D2047" s="64">
        <v>32</v>
      </c>
      <c r="E2047" s="64">
        <v>7</v>
      </c>
      <c r="F2047" s="64">
        <v>0</v>
      </c>
      <c r="G2047" s="64" t="s">
        <v>389</v>
      </c>
      <c r="H2047" s="64">
        <v>110</v>
      </c>
      <c r="I2047" s="64">
        <v>56</v>
      </c>
      <c r="J2047" s="64">
        <v>0</v>
      </c>
      <c r="K2047" s="64" t="s">
        <v>395</v>
      </c>
      <c r="L2047" s="64">
        <v>-7</v>
      </c>
      <c r="M2047" s="64">
        <v>1</v>
      </c>
      <c r="N2047" s="62">
        <f t="shared" si="31"/>
        <v>0</v>
      </c>
    </row>
    <row r="2048" spans="1:14" ht="12.75">
      <c r="A2048" s="63">
        <v>2045</v>
      </c>
      <c r="B2048" s="65" t="s">
        <v>2529</v>
      </c>
      <c r="C2048" s="65" t="s">
        <v>568</v>
      </c>
      <c r="D2048" s="64">
        <v>26</v>
      </c>
      <c r="E2048" s="64">
        <v>50</v>
      </c>
      <c r="F2048" s="64">
        <v>0</v>
      </c>
      <c r="G2048" s="64" t="s">
        <v>423</v>
      </c>
      <c r="H2048" s="64">
        <v>65</v>
      </c>
      <c r="I2048" s="64">
        <v>12</v>
      </c>
      <c r="J2048" s="64">
        <v>0</v>
      </c>
      <c r="K2048" s="64" t="s">
        <v>395</v>
      </c>
      <c r="L2048" s="64">
        <v>-3</v>
      </c>
      <c r="M2048" s="64">
        <v>1</v>
      </c>
      <c r="N2048" s="62">
        <f t="shared" si="31"/>
        <v>0</v>
      </c>
    </row>
    <row r="2049" spans="1:14" ht="12.75">
      <c r="A2049" s="63">
        <v>2046</v>
      </c>
      <c r="B2049" s="64" t="s">
        <v>2530</v>
      </c>
      <c r="C2049" s="64" t="s">
        <v>453</v>
      </c>
      <c r="D2049" s="64">
        <v>35</v>
      </c>
      <c r="E2049" s="64">
        <v>11</v>
      </c>
      <c r="F2049" s="64">
        <v>0</v>
      </c>
      <c r="G2049" s="64" t="s">
        <v>389</v>
      </c>
      <c r="H2049" s="64">
        <v>103</v>
      </c>
      <c r="I2049" s="64">
        <v>36</v>
      </c>
      <c r="J2049" s="64">
        <v>0</v>
      </c>
      <c r="K2049" s="64" t="s">
        <v>395</v>
      </c>
      <c r="L2049" s="64">
        <v>-7</v>
      </c>
      <c r="M2049" s="64">
        <v>1</v>
      </c>
      <c r="N2049" s="62">
        <f t="shared" si="31"/>
        <v>0</v>
      </c>
    </row>
    <row r="2050" spans="1:14" ht="12.75">
      <c r="A2050" s="63">
        <v>2047</v>
      </c>
      <c r="B2050" s="64" t="s">
        <v>2531</v>
      </c>
      <c r="C2050" s="64" t="s">
        <v>488</v>
      </c>
      <c r="D2050" s="64">
        <v>3</v>
      </c>
      <c r="E2050" s="64">
        <v>46</v>
      </c>
      <c r="F2050" s="64">
        <v>0</v>
      </c>
      <c r="G2050" s="64" t="s">
        <v>423</v>
      </c>
      <c r="H2050" s="64">
        <v>49</v>
      </c>
      <c r="I2050" s="64">
        <v>43</v>
      </c>
      <c r="J2050" s="64">
        <v>0</v>
      </c>
      <c r="K2050" s="64" t="s">
        <v>395</v>
      </c>
      <c r="L2050" s="64">
        <v>-3</v>
      </c>
      <c r="M2050" s="64">
        <v>1</v>
      </c>
      <c r="N2050" s="62">
        <f t="shared" si="31"/>
        <v>0</v>
      </c>
    </row>
    <row r="2051" spans="1:14" ht="12.75">
      <c r="A2051" s="63">
        <v>2048</v>
      </c>
      <c r="B2051" s="64" t="s">
        <v>2532</v>
      </c>
      <c r="C2051" s="64" t="s">
        <v>527</v>
      </c>
      <c r="D2051" s="64">
        <v>45</v>
      </c>
      <c r="E2051" s="64">
        <v>10</v>
      </c>
      <c r="F2051" s="64">
        <v>0</v>
      </c>
      <c r="G2051" s="64" t="s">
        <v>389</v>
      </c>
      <c r="H2051" s="64">
        <v>28</v>
      </c>
      <c r="I2051" s="64">
        <v>48</v>
      </c>
      <c r="J2051" s="64">
        <v>0</v>
      </c>
      <c r="K2051" s="64" t="s">
        <v>347</v>
      </c>
      <c r="L2051" s="64">
        <v>2</v>
      </c>
      <c r="M2051" s="64">
        <v>1</v>
      </c>
      <c r="N2051" s="62">
        <f aca="true" t="shared" si="32" ref="N2051:N2114">+IF(C2051=$N$1,B2051,)</f>
        <v>0</v>
      </c>
    </row>
    <row r="2052" spans="1:14" ht="12.75">
      <c r="A2052" s="63">
        <v>2049</v>
      </c>
      <c r="B2052" s="65" t="s">
        <v>2533</v>
      </c>
      <c r="C2052" s="65" t="s">
        <v>770</v>
      </c>
      <c r="D2052" s="64">
        <v>35</v>
      </c>
      <c r="E2052" s="64">
        <v>23</v>
      </c>
      <c r="F2052" s="64">
        <v>0</v>
      </c>
      <c r="G2052" s="64" t="s">
        <v>389</v>
      </c>
      <c r="H2052" s="64">
        <v>86</v>
      </c>
      <c r="I2052" s="64">
        <v>15</v>
      </c>
      <c r="J2052" s="64">
        <v>0</v>
      </c>
      <c r="K2052" s="64" t="s">
        <v>395</v>
      </c>
      <c r="L2052" s="64">
        <v>-6</v>
      </c>
      <c r="M2052" s="64">
        <v>1</v>
      </c>
      <c r="N2052" s="62">
        <f t="shared" si="32"/>
        <v>0</v>
      </c>
    </row>
    <row r="2053" spans="1:14" ht="12.75">
      <c r="A2053" s="63">
        <v>2050</v>
      </c>
      <c r="B2053" s="64" t="s">
        <v>2534</v>
      </c>
      <c r="C2053" s="64" t="s">
        <v>491</v>
      </c>
      <c r="D2053" s="64">
        <v>36</v>
      </c>
      <c r="E2053" s="64">
        <v>12</v>
      </c>
      <c r="F2053" s="64">
        <v>0</v>
      </c>
      <c r="G2053" s="64" t="s">
        <v>389</v>
      </c>
      <c r="H2053" s="64">
        <v>95</v>
      </c>
      <c r="I2053" s="64">
        <v>53</v>
      </c>
      <c r="J2053" s="64">
        <v>0</v>
      </c>
      <c r="K2053" s="64" t="s">
        <v>395</v>
      </c>
      <c r="L2053" s="64">
        <v>-6</v>
      </c>
      <c r="M2053" s="64">
        <v>1</v>
      </c>
      <c r="N2053" s="62">
        <f t="shared" si="32"/>
        <v>0</v>
      </c>
    </row>
    <row r="2054" spans="1:14" ht="12.75">
      <c r="A2054" s="63">
        <v>2051</v>
      </c>
      <c r="B2054" s="64" t="s">
        <v>2535</v>
      </c>
      <c r="C2054" s="64" t="s">
        <v>449</v>
      </c>
      <c r="D2054" s="64">
        <v>8</v>
      </c>
      <c r="E2054" s="64">
        <v>5</v>
      </c>
      <c r="F2054" s="64">
        <v>0</v>
      </c>
      <c r="G2054" s="64" t="s">
        <v>423</v>
      </c>
      <c r="H2054" s="64">
        <v>111</v>
      </c>
      <c r="I2054" s="64">
        <v>54</v>
      </c>
      <c r="J2054" s="64">
        <v>0</v>
      </c>
      <c r="K2054" s="64" t="s">
        <v>347</v>
      </c>
      <c r="L2054" s="64">
        <v>7</v>
      </c>
      <c r="M2054" s="64">
        <v>10</v>
      </c>
      <c r="N2054" s="62" t="str">
        <f t="shared" si="32"/>
        <v>TULUNGAGUNG</v>
      </c>
    </row>
    <row r="2055" spans="1:14" ht="12.75">
      <c r="A2055" s="63">
        <v>2052</v>
      </c>
      <c r="B2055" s="64" t="s">
        <v>2536</v>
      </c>
      <c r="C2055" s="64" t="s">
        <v>1014</v>
      </c>
      <c r="D2055" s="64">
        <v>36</v>
      </c>
      <c r="E2055" s="64">
        <v>51</v>
      </c>
      <c r="F2055" s="64">
        <v>0</v>
      </c>
      <c r="G2055" s="64" t="s">
        <v>389</v>
      </c>
      <c r="H2055" s="64">
        <v>10</v>
      </c>
      <c r="I2055" s="64">
        <v>14</v>
      </c>
      <c r="J2055" s="64">
        <v>0</v>
      </c>
      <c r="K2055" s="64" t="s">
        <v>347</v>
      </c>
      <c r="L2055" s="64">
        <v>1</v>
      </c>
      <c r="M2055" s="64">
        <v>1</v>
      </c>
      <c r="N2055" s="62">
        <f t="shared" si="32"/>
        <v>0</v>
      </c>
    </row>
    <row r="2056" spans="1:14" ht="12.75">
      <c r="A2056" s="63">
        <v>2053</v>
      </c>
      <c r="B2056" s="65" t="s">
        <v>2537</v>
      </c>
      <c r="C2056" s="65" t="s">
        <v>689</v>
      </c>
      <c r="D2056" s="64">
        <v>34</v>
      </c>
      <c r="E2056" s="64">
        <v>16</v>
      </c>
      <c r="F2056" s="64">
        <v>0</v>
      </c>
      <c r="G2056" s="64" t="s">
        <v>389</v>
      </c>
      <c r="H2056" s="64">
        <v>88</v>
      </c>
      <c r="I2056" s="64">
        <v>46</v>
      </c>
      <c r="J2056" s="64">
        <v>0</v>
      </c>
      <c r="K2056" s="64" t="s">
        <v>395</v>
      </c>
      <c r="L2056" s="64">
        <v>-6</v>
      </c>
      <c r="M2056" s="64">
        <v>1</v>
      </c>
      <c r="N2056" s="62">
        <f t="shared" si="32"/>
        <v>0</v>
      </c>
    </row>
    <row r="2057" spans="1:14" ht="12.75">
      <c r="A2057" s="63">
        <v>2054</v>
      </c>
      <c r="B2057" s="64" t="s">
        <v>2538</v>
      </c>
      <c r="C2057" s="64" t="s">
        <v>399</v>
      </c>
      <c r="D2057" s="64">
        <v>31</v>
      </c>
      <c r="E2057" s="64">
        <v>42</v>
      </c>
      <c r="F2057" s="64">
        <v>0</v>
      </c>
      <c r="G2057" s="64" t="s">
        <v>389</v>
      </c>
      <c r="H2057" s="64">
        <v>38</v>
      </c>
      <c r="I2057" s="64">
        <v>44</v>
      </c>
      <c r="J2057" s="64">
        <v>0</v>
      </c>
      <c r="K2057" s="64" t="s">
        <v>347</v>
      </c>
      <c r="L2057" s="64">
        <v>3</v>
      </c>
      <c r="M2057" s="64">
        <v>1</v>
      </c>
      <c r="N2057" s="62">
        <f t="shared" si="32"/>
        <v>0</v>
      </c>
    </row>
    <row r="2058" spans="1:14" ht="12.75">
      <c r="A2058" s="63">
        <v>2055</v>
      </c>
      <c r="B2058" s="64" t="s">
        <v>2539</v>
      </c>
      <c r="C2058" s="64" t="s">
        <v>468</v>
      </c>
      <c r="D2058" s="64">
        <v>45</v>
      </c>
      <c r="E2058" s="64">
        <v>12</v>
      </c>
      <c r="F2058" s="64">
        <v>0</v>
      </c>
      <c r="G2058" s="64" t="s">
        <v>389</v>
      </c>
      <c r="H2058" s="64">
        <v>7</v>
      </c>
      <c r="I2058" s="64">
        <v>39</v>
      </c>
      <c r="J2058" s="64">
        <v>0</v>
      </c>
      <c r="K2058" s="64" t="s">
        <v>347</v>
      </c>
      <c r="L2058" s="64">
        <v>1</v>
      </c>
      <c r="M2058" s="64">
        <v>1</v>
      </c>
      <c r="N2058" s="62">
        <f t="shared" si="32"/>
        <v>0</v>
      </c>
    </row>
    <row r="2059" spans="1:14" ht="12.75">
      <c r="A2059" s="63">
        <v>2056</v>
      </c>
      <c r="B2059" s="65" t="s">
        <v>2540</v>
      </c>
      <c r="C2059" s="65" t="s">
        <v>1299</v>
      </c>
      <c r="D2059" s="64">
        <v>60</v>
      </c>
      <c r="E2059" s="64">
        <v>31</v>
      </c>
      <c r="F2059" s="64">
        <v>0</v>
      </c>
      <c r="G2059" s="64" t="s">
        <v>389</v>
      </c>
      <c r="H2059" s="64">
        <v>22</v>
      </c>
      <c r="I2059" s="64">
        <v>16</v>
      </c>
      <c r="J2059" s="64">
        <v>0</v>
      </c>
      <c r="K2059" s="64" t="s">
        <v>347</v>
      </c>
      <c r="L2059" s="64">
        <v>2</v>
      </c>
      <c r="M2059" s="64">
        <v>1</v>
      </c>
      <c r="N2059" s="62">
        <f t="shared" si="32"/>
        <v>0</v>
      </c>
    </row>
    <row r="2060" spans="1:14" ht="12.75">
      <c r="A2060" s="63">
        <v>2057</v>
      </c>
      <c r="B2060" s="65" t="s">
        <v>2541</v>
      </c>
      <c r="C2060" s="65" t="s">
        <v>513</v>
      </c>
      <c r="D2060" s="64">
        <v>33</v>
      </c>
      <c r="E2060" s="64">
        <v>13</v>
      </c>
      <c r="F2060" s="64">
        <v>0</v>
      </c>
      <c r="G2060" s="64" t="s">
        <v>389</v>
      </c>
      <c r="H2060" s="64">
        <v>87</v>
      </c>
      <c r="I2060" s="64">
        <v>37</v>
      </c>
      <c r="J2060" s="64">
        <v>0</v>
      </c>
      <c r="K2060" s="64" t="s">
        <v>395</v>
      </c>
      <c r="L2060" s="64">
        <v>-6</v>
      </c>
      <c r="M2060" s="64">
        <v>1</v>
      </c>
      <c r="N2060" s="62">
        <f t="shared" si="32"/>
        <v>0</v>
      </c>
    </row>
    <row r="2061" spans="1:14" ht="12.75">
      <c r="A2061" s="63">
        <v>2058</v>
      </c>
      <c r="B2061" s="64" t="s">
        <v>2542</v>
      </c>
      <c r="C2061" s="64" t="s">
        <v>725</v>
      </c>
      <c r="D2061" s="64">
        <v>42</v>
      </c>
      <c r="E2061" s="64">
        <v>29</v>
      </c>
      <c r="F2061" s="64">
        <v>0</v>
      </c>
      <c r="G2061" s="64" t="s">
        <v>389</v>
      </c>
      <c r="H2061" s="64">
        <v>114</v>
      </c>
      <c r="I2061" s="64">
        <v>29</v>
      </c>
      <c r="J2061" s="64">
        <v>0</v>
      </c>
      <c r="K2061" s="64" t="s">
        <v>395</v>
      </c>
      <c r="L2061" s="64">
        <v>-7</v>
      </c>
      <c r="M2061" s="64">
        <v>1</v>
      </c>
      <c r="N2061" s="62">
        <f t="shared" si="32"/>
        <v>0</v>
      </c>
    </row>
    <row r="2062" spans="1:14" ht="12.75">
      <c r="A2062" s="63">
        <v>2059</v>
      </c>
      <c r="B2062" s="65" t="s">
        <v>2543</v>
      </c>
      <c r="C2062" s="65" t="s">
        <v>403</v>
      </c>
      <c r="D2062" s="64">
        <v>32</v>
      </c>
      <c r="E2062" s="64">
        <v>21</v>
      </c>
      <c r="F2062" s="64">
        <v>0</v>
      </c>
      <c r="G2062" s="64" t="s">
        <v>389</v>
      </c>
      <c r="H2062" s="64">
        <v>95</v>
      </c>
      <c r="I2062" s="64">
        <v>24</v>
      </c>
      <c r="J2062" s="64">
        <v>0</v>
      </c>
      <c r="K2062" s="64" t="s">
        <v>395</v>
      </c>
      <c r="L2062" s="64">
        <v>-6</v>
      </c>
      <c r="M2062" s="64">
        <v>1</v>
      </c>
      <c r="N2062" s="62">
        <f t="shared" si="32"/>
        <v>0</v>
      </c>
    </row>
    <row r="2063" spans="1:14" ht="12.75">
      <c r="A2063" s="63">
        <v>2060</v>
      </c>
      <c r="B2063" s="64" t="s">
        <v>2544</v>
      </c>
      <c r="C2063" s="64" t="s">
        <v>441</v>
      </c>
      <c r="D2063" s="64">
        <v>33</v>
      </c>
      <c r="E2063" s="64">
        <v>56</v>
      </c>
      <c r="F2063" s="64">
        <v>0</v>
      </c>
      <c r="G2063" s="64" t="s">
        <v>389</v>
      </c>
      <c r="H2063" s="64">
        <v>131</v>
      </c>
      <c r="I2063" s="64">
        <v>16</v>
      </c>
      <c r="J2063" s="64">
        <v>0</v>
      </c>
      <c r="K2063" s="64" t="s">
        <v>347</v>
      </c>
      <c r="L2063" s="64">
        <v>9</v>
      </c>
      <c r="M2063" s="64">
        <v>1</v>
      </c>
      <c r="N2063" s="62">
        <f t="shared" si="32"/>
        <v>0</v>
      </c>
    </row>
    <row r="2064" spans="1:14" ht="12.75">
      <c r="A2064" s="63">
        <v>2061</v>
      </c>
      <c r="B2064" s="65" t="s">
        <v>2545</v>
      </c>
      <c r="C2064" s="65" t="s">
        <v>596</v>
      </c>
      <c r="D2064" s="64">
        <v>17</v>
      </c>
      <c r="E2064" s="64">
        <v>23</v>
      </c>
      <c r="F2064" s="64">
        <v>0</v>
      </c>
      <c r="G2064" s="64" t="s">
        <v>389</v>
      </c>
      <c r="H2064" s="64">
        <v>102</v>
      </c>
      <c r="I2064" s="64">
        <v>48</v>
      </c>
      <c r="J2064" s="64">
        <v>0</v>
      </c>
      <c r="K2064" s="64" t="s">
        <v>347</v>
      </c>
      <c r="L2064" s="64">
        <v>7</v>
      </c>
      <c r="M2064" s="64">
        <v>1</v>
      </c>
      <c r="N2064" s="62">
        <f t="shared" si="32"/>
        <v>0</v>
      </c>
    </row>
    <row r="2065" spans="1:14" ht="12.75">
      <c r="A2065" s="63">
        <v>2062</v>
      </c>
      <c r="B2065" s="64" t="s">
        <v>2546</v>
      </c>
      <c r="C2065" s="64" t="s">
        <v>399</v>
      </c>
      <c r="D2065" s="64">
        <v>31</v>
      </c>
      <c r="E2065" s="64">
        <v>2</v>
      </c>
      <c r="F2065" s="64">
        <v>0</v>
      </c>
      <c r="G2065" s="64" t="s">
        <v>389</v>
      </c>
      <c r="H2065" s="64">
        <v>37</v>
      </c>
      <c r="I2065" s="64">
        <v>21</v>
      </c>
      <c r="J2065" s="64">
        <v>0</v>
      </c>
      <c r="K2065" s="64" t="s">
        <v>347</v>
      </c>
      <c r="L2065" s="64">
        <v>3</v>
      </c>
      <c r="M2065" s="64">
        <v>1</v>
      </c>
      <c r="N2065" s="62">
        <f t="shared" si="32"/>
        <v>0</v>
      </c>
    </row>
    <row r="2066" spans="1:14" ht="12.75">
      <c r="A2066" s="63">
        <v>2063</v>
      </c>
      <c r="B2066" s="64" t="s">
        <v>2547</v>
      </c>
      <c r="C2066" s="64" t="s">
        <v>449</v>
      </c>
      <c r="D2066" s="64">
        <v>6</v>
      </c>
      <c r="E2066" s="64">
        <v>45</v>
      </c>
      <c r="F2066" s="64">
        <v>0</v>
      </c>
      <c r="G2066" s="64" t="s">
        <v>423</v>
      </c>
      <c r="H2066" s="64">
        <v>105</v>
      </c>
      <c r="I2066" s="64">
        <v>20</v>
      </c>
      <c r="J2066" s="64">
        <v>0</v>
      </c>
      <c r="K2066" s="64" t="s">
        <v>347</v>
      </c>
      <c r="L2066" s="64">
        <v>7</v>
      </c>
      <c r="M2066" s="64">
        <v>10</v>
      </c>
      <c r="N2066" s="62" t="str">
        <f t="shared" si="32"/>
        <v>UJUNG KULON</v>
      </c>
    </row>
    <row r="2067" spans="1:14" ht="12.75">
      <c r="A2067" s="63">
        <v>2064</v>
      </c>
      <c r="B2067" s="64" t="s">
        <v>2548</v>
      </c>
      <c r="C2067" s="64" t="s">
        <v>449</v>
      </c>
      <c r="D2067" s="64">
        <v>5</v>
      </c>
      <c r="E2067" s="64">
        <v>8</v>
      </c>
      <c r="F2067" s="64">
        <v>0</v>
      </c>
      <c r="G2067" s="64" t="s">
        <v>423</v>
      </c>
      <c r="H2067" s="64">
        <v>119</v>
      </c>
      <c r="I2067" s="64">
        <v>27</v>
      </c>
      <c r="J2067" s="64">
        <v>0</v>
      </c>
      <c r="K2067" s="64" t="s">
        <v>347</v>
      </c>
      <c r="L2067" s="64">
        <v>8</v>
      </c>
      <c r="M2067" s="64">
        <v>10</v>
      </c>
      <c r="N2067" s="62" t="str">
        <f t="shared" si="32"/>
        <v>UJUNG PANDAN</v>
      </c>
    </row>
    <row r="2068" spans="1:14" ht="12.75">
      <c r="A2068" s="63">
        <v>2065</v>
      </c>
      <c r="B2068" s="64" t="s">
        <v>2549</v>
      </c>
      <c r="C2068" s="64" t="s">
        <v>449</v>
      </c>
      <c r="D2068" s="64">
        <v>6</v>
      </c>
      <c r="E2068" s="64">
        <v>54</v>
      </c>
      <c r="F2068" s="64">
        <v>0</v>
      </c>
      <c r="G2068" s="64" t="s">
        <v>423</v>
      </c>
      <c r="H2068" s="64">
        <v>112</v>
      </c>
      <c r="I2068" s="64">
        <v>36</v>
      </c>
      <c r="J2068" s="64">
        <v>0</v>
      </c>
      <c r="K2068" s="64" t="s">
        <v>347</v>
      </c>
      <c r="L2068" s="64">
        <v>7</v>
      </c>
      <c r="M2068" s="64">
        <v>10</v>
      </c>
      <c r="N2068" s="62" t="str">
        <f t="shared" si="32"/>
        <v>UJUNG PANGKAH</v>
      </c>
    </row>
    <row r="2069" spans="1:14" ht="12.75">
      <c r="A2069" s="63">
        <v>2066</v>
      </c>
      <c r="B2069" s="64" t="s">
        <v>2550</v>
      </c>
      <c r="C2069" s="64" t="s">
        <v>449</v>
      </c>
      <c r="D2069" s="64">
        <v>6</v>
      </c>
      <c r="E2069" s="64">
        <v>54</v>
      </c>
      <c r="F2069" s="64">
        <v>41.42</v>
      </c>
      <c r="G2069" s="64" t="s">
        <v>423</v>
      </c>
      <c r="H2069" s="64">
        <v>112</v>
      </c>
      <c r="I2069" s="64">
        <v>31</v>
      </c>
      <c r="J2069" s="64">
        <v>52.34</v>
      </c>
      <c r="K2069" s="64" t="s">
        <v>347</v>
      </c>
      <c r="L2069" s="64">
        <v>7</v>
      </c>
      <c r="M2069" s="64">
        <v>10</v>
      </c>
      <c r="N2069" s="62" t="str">
        <f t="shared" si="32"/>
        <v>UJUNG PANGKAH MASJID</v>
      </c>
    </row>
    <row r="2070" spans="1:14" ht="12.75">
      <c r="A2070" s="63">
        <v>2067</v>
      </c>
      <c r="B2070" s="64" t="s">
        <v>2551</v>
      </c>
      <c r="C2070" s="64" t="s">
        <v>449</v>
      </c>
      <c r="D2070" s="64">
        <v>5</v>
      </c>
      <c r="E2070" s="64">
        <v>9</v>
      </c>
      <c r="F2070" s="64">
        <v>0</v>
      </c>
      <c r="G2070" s="64" t="s">
        <v>423</v>
      </c>
      <c r="H2070" s="64">
        <v>119</v>
      </c>
      <c r="I2070" s="64">
        <v>28</v>
      </c>
      <c r="J2070" s="64">
        <v>0</v>
      </c>
      <c r="K2070" s="64" t="s">
        <v>347</v>
      </c>
      <c r="L2070" s="64">
        <v>8</v>
      </c>
      <c r="M2070" s="64">
        <v>10</v>
      </c>
      <c r="N2070" s="62" t="str">
        <f t="shared" si="32"/>
        <v>UJUNG_PANDANG</v>
      </c>
    </row>
    <row r="2071" spans="1:14" ht="12.75">
      <c r="A2071" s="63">
        <v>2068</v>
      </c>
      <c r="B2071" s="64" t="s">
        <v>2552</v>
      </c>
      <c r="C2071" s="64" t="s">
        <v>451</v>
      </c>
      <c r="D2071" s="64">
        <v>39</v>
      </c>
      <c r="E2071" s="64">
        <v>8</v>
      </c>
      <c r="F2071" s="64">
        <v>0</v>
      </c>
      <c r="G2071" s="64" t="s">
        <v>389</v>
      </c>
      <c r="H2071" s="64">
        <v>123</v>
      </c>
      <c r="I2071" s="64">
        <v>12</v>
      </c>
      <c r="J2071" s="64">
        <v>0</v>
      </c>
      <c r="K2071" s="64" t="s">
        <v>395</v>
      </c>
      <c r="L2071" s="64">
        <v>-8</v>
      </c>
      <c r="M2071" s="64">
        <v>1</v>
      </c>
      <c r="N2071" s="62">
        <f t="shared" si="32"/>
        <v>0</v>
      </c>
    </row>
    <row r="2072" spans="1:14" ht="12.75">
      <c r="A2072" s="63">
        <v>2069</v>
      </c>
      <c r="B2072" s="64" t="s">
        <v>2553</v>
      </c>
      <c r="C2072" s="64" t="s">
        <v>399</v>
      </c>
      <c r="D2072" s="64">
        <v>17</v>
      </c>
      <c r="E2072" s="64">
        <v>23</v>
      </c>
      <c r="F2072" s="64">
        <v>0</v>
      </c>
      <c r="G2072" s="64" t="s">
        <v>389</v>
      </c>
      <c r="H2072" s="64">
        <v>42</v>
      </c>
      <c r="I2072" s="64">
        <v>32</v>
      </c>
      <c r="J2072" s="64">
        <v>0</v>
      </c>
      <c r="K2072" s="64" t="s">
        <v>347</v>
      </c>
      <c r="L2072" s="64">
        <v>3</v>
      </c>
      <c r="M2072" s="64">
        <v>1</v>
      </c>
      <c r="N2072" s="62">
        <f t="shared" si="32"/>
        <v>0</v>
      </c>
    </row>
    <row r="2073" spans="1:14" ht="12.75">
      <c r="A2073" s="63">
        <v>2070</v>
      </c>
      <c r="B2073" s="64" t="s">
        <v>2554</v>
      </c>
      <c r="C2073" s="64" t="s">
        <v>738</v>
      </c>
      <c r="D2073" s="64">
        <v>63</v>
      </c>
      <c r="E2073" s="64">
        <v>48</v>
      </c>
      <c r="F2073" s="64">
        <v>0</v>
      </c>
      <c r="G2073" s="64" t="s">
        <v>389</v>
      </c>
      <c r="H2073" s="64">
        <v>20</v>
      </c>
      <c r="I2073" s="64">
        <v>17</v>
      </c>
      <c r="J2073" s="64">
        <v>0</v>
      </c>
      <c r="K2073" s="64" t="s">
        <v>347</v>
      </c>
      <c r="L2073" s="64">
        <v>1</v>
      </c>
      <c r="M2073" s="64">
        <v>1</v>
      </c>
      <c r="N2073" s="62">
        <f t="shared" si="32"/>
        <v>0</v>
      </c>
    </row>
    <row r="2074" spans="1:14" ht="12.75">
      <c r="A2074" s="63">
        <v>2071</v>
      </c>
      <c r="B2074" s="64" t="s">
        <v>2555</v>
      </c>
      <c r="C2074" s="64" t="s">
        <v>399</v>
      </c>
      <c r="D2074" s="64">
        <v>25</v>
      </c>
      <c r="E2074" s="64">
        <v>2</v>
      </c>
      <c r="F2074" s="64">
        <v>0</v>
      </c>
      <c r="G2074" s="64" t="s">
        <v>389</v>
      </c>
      <c r="H2074" s="64">
        <v>37</v>
      </c>
      <c r="I2074" s="64">
        <v>16</v>
      </c>
      <c r="J2074" s="64">
        <v>0</v>
      </c>
      <c r="K2074" s="64" t="s">
        <v>347</v>
      </c>
      <c r="L2074" s="64">
        <v>3</v>
      </c>
      <c r="M2074" s="64">
        <v>1</v>
      </c>
      <c r="N2074" s="62">
        <f t="shared" si="32"/>
        <v>0</v>
      </c>
    </row>
    <row r="2075" spans="1:14" ht="12.75">
      <c r="A2075" s="63">
        <v>2072</v>
      </c>
      <c r="B2075" s="64" t="s">
        <v>2556</v>
      </c>
      <c r="C2075" s="64" t="s">
        <v>399</v>
      </c>
      <c r="D2075" s="64">
        <v>26</v>
      </c>
      <c r="E2075" s="64">
        <v>5</v>
      </c>
      <c r="F2075" s="64">
        <v>0</v>
      </c>
      <c r="G2075" s="64" t="s">
        <v>389</v>
      </c>
      <c r="H2075" s="64">
        <v>43</v>
      </c>
      <c r="I2075" s="64">
        <v>59</v>
      </c>
      <c r="J2075" s="64">
        <v>0</v>
      </c>
      <c r="K2075" s="64" t="s">
        <v>347</v>
      </c>
      <c r="L2075" s="64">
        <v>3</v>
      </c>
      <c r="M2075" s="64">
        <v>1</v>
      </c>
      <c r="N2075" s="62">
        <f t="shared" si="32"/>
        <v>0</v>
      </c>
    </row>
    <row r="2076" spans="1:14" ht="12.75">
      <c r="A2076" s="63">
        <v>2073</v>
      </c>
      <c r="B2076" s="65" t="s">
        <v>2557</v>
      </c>
      <c r="C2076" s="65" t="s">
        <v>689</v>
      </c>
      <c r="D2076" s="64">
        <v>34</v>
      </c>
      <c r="E2076" s="64">
        <v>23</v>
      </c>
      <c r="F2076" s="64">
        <v>0</v>
      </c>
      <c r="G2076" s="64" t="s">
        <v>389</v>
      </c>
      <c r="H2076" s="64">
        <v>89</v>
      </c>
      <c r="I2076" s="64">
        <v>32</v>
      </c>
      <c r="J2076" s="64">
        <v>0</v>
      </c>
      <c r="K2076" s="64" t="s">
        <v>395</v>
      </c>
      <c r="L2076" s="64">
        <v>-6</v>
      </c>
      <c r="M2076" s="64">
        <v>1</v>
      </c>
      <c r="N2076" s="62">
        <f t="shared" si="32"/>
        <v>0</v>
      </c>
    </row>
    <row r="2077" spans="1:14" ht="12.75">
      <c r="A2077" s="63">
        <v>2074</v>
      </c>
      <c r="B2077" s="64" t="s">
        <v>2558</v>
      </c>
      <c r="C2077" s="64" t="s">
        <v>710</v>
      </c>
      <c r="D2077" s="64">
        <v>28</v>
      </c>
      <c r="E2077" s="64">
        <v>24</v>
      </c>
      <c r="F2077" s="64">
        <v>0</v>
      </c>
      <c r="G2077" s="64" t="s">
        <v>423</v>
      </c>
      <c r="H2077" s="64">
        <v>21</v>
      </c>
      <c r="I2077" s="64">
        <v>15</v>
      </c>
      <c r="J2077" s="64">
        <v>0</v>
      </c>
      <c r="K2077" s="64" t="s">
        <v>347</v>
      </c>
      <c r="L2077" s="64">
        <v>2</v>
      </c>
      <c r="M2077" s="64">
        <v>1</v>
      </c>
      <c r="N2077" s="62">
        <f t="shared" si="32"/>
        <v>0</v>
      </c>
    </row>
    <row r="2078" spans="1:14" ht="12.75">
      <c r="A2078" s="63">
        <v>2075</v>
      </c>
      <c r="B2078" s="64" t="s">
        <v>2559</v>
      </c>
      <c r="C2078" s="64" t="s">
        <v>653</v>
      </c>
      <c r="D2078" s="64">
        <v>51</v>
      </c>
      <c r="E2078" s="64">
        <v>56</v>
      </c>
      <c r="F2078" s="64">
        <v>0</v>
      </c>
      <c r="G2078" s="64" t="s">
        <v>389</v>
      </c>
      <c r="H2078" s="64">
        <v>1</v>
      </c>
      <c r="I2078" s="64">
        <v>15</v>
      </c>
      <c r="J2078" s="64">
        <v>0</v>
      </c>
      <c r="K2078" s="64" t="s">
        <v>395</v>
      </c>
      <c r="L2078" s="64">
        <v>0</v>
      </c>
      <c r="M2078" s="64">
        <v>1</v>
      </c>
      <c r="N2078" s="62">
        <f t="shared" si="32"/>
        <v>0</v>
      </c>
    </row>
    <row r="2079" spans="1:14" ht="12.75">
      <c r="A2079" s="63">
        <v>2076</v>
      </c>
      <c r="B2079" s="64" t="s">
        <v>2560</v>
      </c>
      <c r="C2079" s="64" t="s">
        <v>596</v>
      </c>
      <c r="D2079" s="64">
        <v>12</v>
      </c>
      <c r="E2079" s="64">
        <v>41</v>
      </c>
      <c r="F2079" s="64">
        <v>0</v>
      </c>
      <c r="G2079" s="64" t="s">
        <v>389</v>
      </c>
      <c r="H2079" s="64">
        <v>101</v>
      </c>
      <c r="I2079" s="64">
        <v>1</v>
      </c>
      <c r="J2079" s="64">
        <v>0</v>
      </c>
      <c r="K2079" s="64" t="s">
        <v>347</v>
      </c>
      <c r="L2079" s="64">
        <v>7</v>
      </c>
      <c r="M2079" s="64">
        <v>1</v>
      </c>
      <c r="N2079" s="62">
        <f t="shared" si="32"/>
        <v>0</v>
      </c>
    </row>
    <row r="2080" spans="1:14" ht="12.75">
      <c r="A2080" s="63">
        <v>2077</v>
      </c>
      <c r="B2080" s="64" t="s">
        <v>2561</v>
      </c>
      <c r="C2080" s="64" t="s">
        <v>458</v>
      </c>
      <c r="D2080" s="64">
        <v>43</v>
      </c>
      <c r="E2080" s="64">
        <v>8</v>
      </c>
      <c r="F2080" s="64">
        <v>0</v>
      </c>
      <c r="G2080" s="64" t="s">
        <v>389</v>
      </c>
      <c r="H2080" s="64">
        <v>75</v>
      </c>
      <c r="I2080" s="64">
        <v>23</v>
      </c>
      <c r="J2080" s="64">
        <v>0</v>
      </c>
      <c r="K2080" s="64" t="s">
        <v>395</v>
      </c>
      <c r="L2080" s="64">
        <v>-5</v>
      </c>
      <c r="M2080" s="64">
        <v>1</v>
      </c>
      <c r="N2080" s="62">
        <f t="shared" si="32"/>
        <v>0</v>
      </c>
    </row>
    <row r="2081" spans="1:14" ht="12.75">
      <c r="A2081" s="63">
        <v>2078</v>
      </c>
      <c r="B2081" s="64" t="s">
        <v>2562</v>
      </c>
      <c r="C2081" s="64" t="s">
        <v>500</v>
      </c>
      <c r="D2081" s="64">
        <v>52</v>
      </c>
      <c r="E2081" s="64">
        <v>6</v>
      </c>
      <c r="F2081" s="64">
        <v>0</v>
      </c>
      <c r="G2081" s="64" t="s">
        <v>389</v>
      </c>
      <c r="H2081" s="64">
        <v>5</v>
      </c>
      <c r="I2081" s="64">
        <v>7</v>
      </c>
      <c r="J2081" s="64">
        <v>0</v>
      </c>
      <c r="K2081" s="64" t="s">
        <v>347</v>
      </c>
      <c r="L2081" s="64">
        <v>1</v>
      </c>
      <c r="M2081" s="64">
        <v>1</v>
      </c>
      <c r="N2081" s="62">
        <f t="shared" si="32"/>
        <v>0</v>
      </c>
    </row>
    <row r="2082" spans="1:14" ht="12.75">
      <c r="A2082" s="63">
        <v>2079</v>
      </c>
      <c r="B2082" s="64" t="s">
        <v>2563</v>
      </c>
      <c r="C2082" s="64" t="s">
        <v>1299</v>
      </c>
      <c r="D2082" s="64">
        <v>63</v>
      </c>
      <c r="E2082" s="64">
        <v>3</v>
      </c>
      <c r="F2082" s="64">
        <v>0</v>
      </c>
      <c r="G2082" s="64" t="s">
        <v>389</v>
      </c>
      <c r="H2082" s="64">
        <v>21</v>
      </c>
      <c r="I2082" s="64">
        <v>46</v>
      </c>
      <c r="J2082" s="64">
        <v>0</v>
      </c>
      <c r="K2082" s="64" t="s">
        <v>347</v>
      </c>
      <c r="L2082" s="64">
        <v>2</v>
      </c>
      <c r="M2082" s="64">
        <v>1</v>
      </c>
      <c r="N2082" s="62">
        <f t="shared" si="32"/>
        <v>0</v>
      </c>
    </row>
    <row r="2083" spans="1:14" ht="12.75">
      <c r="A2083" s="63">
        <v>2080</v>
      </c>
      <c r="B2083" s="65" t="s">
        <v>2564</v>
      </c>
      <c r="C2083" s="65" t="s">
        <v>433</v>
      </c>
      <c r="D2083" s="64">
        <v>22</v>
      </c>
      <c r="E2083" s="64">
        <v>20</v>
      </c>
      <c r="F2083" s="64">
        <v>0</v>
      </c>
      <c r="G2083" s="64" t="s">
        <v>389</v>
      </c>
      <c r="H2083" s="64">
        <v>73</v>
      </c>
      <c r="I2083" s="64">
        <v>13</v>
      </c>
      <c r="J2083" s="64">
        <v>0</v>
      </c>
      <c r="K2083" s="64" t="s">
        <v>347</v>
      </c>
      <c r="L2083" s="64">
        <v>5</v>
      </c>
      <c r="M2083" s="64">
        <v>1</v>
      </c>
      <c r="N2083" s="62">
        <f t="shared" si="32"/>
        <v>0</v>
      </c>
    </row>
    <row r="2084" spans="1:14" ht="12.75">
      <c r="A2084" s="63">
        <v>2081</v>
      </c>
      <c r="B2084" s="64" t="s">
        <v>2565</v>
      </c>
      <c r="C2084" s="64" t="s">
        <v>416</v>
      </c>
      <c r="D2084" s="64">
        <v>61</v>
      </c>
      <c r="E2084" s="64">
        <v>8</v>
      </c>
      <c r="F2084" s="64">
        <v>0</v>
      </c>
      <c r="G2084" s="64" t="s">
        <v>389</v>
      </c>
      <c r="H2084" s="64">
        <v>146</v>
      </c>
      <c r="I2084" s="64">
        <v>14</v>
      </c>
      <c r="J2084" s="64">
        <v>0</v>
      </c>
      <c r="K2084" s="64" t="s">
        <v>395</v>
      </c>
      <c r="L2084" s="64">
        <v>-9</v>
      </c>
      <c r="M2084" s="64">
        <v>1</v>
      </c>
      <c r="N2084" s="62">
        <f t="shared" si="32"/>
        <v>0</v>
      </c>
    </row>
    <row r="2085" spans="1:14" ht="12.75">
      <c r="A2085" s="63">
        <v>2082</v>
      </c>
      <c r="B2085" s="64" t="s">
        <v>2566</v>
      </c>
      <c r="C2085" s="64" t="s">
        <v>457</v>
      </c>
      <c r="D2085" s="64">
        <v>30</v>
      </c>
      <c r="E2085" s="64">
        <v>47</v>
      </c>
      <c r="F2085" s="64">
        <v>0</v>
      </c>
      <c r="G2085" s="64" t="s">
        <v>389</v>
      </c>
      <c r="H2085" s="64">
        <v>83</v>
      </c>
      <c r="I2085" s="64">
        <v>17</v>
      </c>
      <c r="J2085" s="64">
        <v>0</v>
      </c>
      <c r="K2085" s="64" t="s">
        <v>395</v>
      </c>
      <c r="L2085" s="64">
        <v>-5</v>
      </c>
      <c r="M2085" s="64">
        <v>1</v>
      </c>
      <c r="N2085" s="62">
        <f t="shared" si="32"/>
        <v>0</v>
      </c>
    </row>
    <row r="2086" spans="1:14" ht="12.75">
      <c r="A2086" s="63">
        <v>2083</v>
      </c>
      <c r="B2086" s="65" t="s">
        <v>2567</v>
      </c>
      <c r="C2086" s="65" t="s">
        <v>429</v>
      </c>
      <c r="D2086" s="64">
        <v>44</v>
      </c>
      <c r="E2086" s="64">
        <v>55</v>
      </c>
      <c r="F2086" s="64">
        <v>0</v>
      </c>
      <c r="G2086" s="64" t="s">
        <v>389</v>
      </c>
      <c r="H2086" s="64">
        <v>4</v>
      </c>
      <c r="I2086" s="64">
        <v>58</v>
      </c>
      <c r="J2086" s="64">
        <v>0</v>
      </c>
      <c r="K2086" s="64" t="s">
        <v>347</v>
      </c>
      <c r="L2086" s="64">
        <v>1</v>
      </c>
      <c r="M2086" s="64">
        <v>1</v>
      </c>
      <c r="N2086" s="62">
        <f t="shared" si="32"/>
        <v>0</v>
      </c>
    </row>
    <row r="2087" spans="1:14" ht="12.75">
      <c r="A2087" s="63">
        <v>2084</v>
      </c>
      <c r="B2087" s="64" t="s">
        <v>2568</v>
      </c>
      <c r="C2087" s="64" t="s">
        <v>472</v>
      </c>
      <c r="D2087" s="64">
        <v>39</v>
      </c>
      <c r="E2087" s="64">
        <v>29</v>
      </c>
      <c r="F2087" s="64">
        <v>0</v>
      </c>
      <c r="G2087" s="64" t="s">
        <v>389</v>
      </c>
      <c r="H2087" s="64">
        <v>0</v>
      </c>
      <c r="I2087" s="64">
        <v>29</v>
      </c>
      <c r="J2087" s="64">
        <v>0</v>
      </c>
      <c r="K2087" s="64" t="s">
        <v>395</v>
      </c>
      <c r="L2087" s="64">
        <v>1</v>
      </c>
      <c r="M2087" s="64">
        <v>1</v>
      </c>
      <c r="N2087" s="62">
        <f t="shared" si="32"/>
        <v>0</v>
      </c>
    </row>
    <row r="2088" spans="1:14" ht="12.75">
      <c r="A2088" s="63">
        <v>2085</v>
      </c>
      <c r="B2088" s="64" t="s">
        <v>2569</v>
      </c>
      <c r="C2088" s="64" t="s">
        <v>478</v>
      </c>
      <c r="D2088" s="64">
        <v>42</v>
      </c>
      <c r="E2088" s="64">
        <v>51</v>
      </c>
      <c r="F2088" s="64">
        <v>0</v>
      </c>
      <c r="G2088" s="64" t="s">
        <v>389</v>
      </c>
      <c r="H2088" s="64">
        <v>100</v>
      </c>
      <c r="I2088" s="64">
        <v>33</v>
      </c>
      <c r="J2088" s="64">
        <v>0</v>
      </c>
      <c r="K2088" s="64" t="s">
        <v>395</v>
      </c>
      <c r="L2088" s="64">
        <v>-6</v>
      </c>
      <c r="M2088" s="64">
        <v>1</v>
      </c>
      <c r="N2088" s="62">
        <f t="shared" si="32"/>
        <v>0</v>
      </c>
    </row>
    <row r="2089" spans="1:14" ht="12.75">
      <c r="A2089" s="63">
        <v>2086</v>
      </c>
      <c r="B2089" s="64" t="s">
        <v>2570</v>
      </c>
      <c r="C2089" s="64" t="s">
        <v>472</v>
      </c>
      <c r="D2089" s="64">
        <v>41</v>
      </c>
      <c r="E2089" s="64">
        <v>42</v>
      </c>
      <c r="F2089" s="64">
        <v>0</v>
      </c>
      <c r="G2089" s="64" t="s">
        <v>389</v>
      </c>
      <c r="H2089" s="64">
        <v>4</v>
      </c>
      <c r="I2089" s="64">
        <v>51</v>
      </c>
      <c r="J2089" s="64">
        <v>0</v>
      </c>
      <c r="K2089" s="64" t="s">
        <v>395</v>
      </c>
      <c r="L2089" s="64">
        <v>1</v>
      </c>
      <c r="M2089" s="64">
        <v>1</v>
      </c>
      <c r="N2089" s="62">
        <f t="shared" si="32"/>
        <v>0</v>
      </c>
    </row>
    <row r="2090" spans="1:14" ht="12.75">
      <c r="A2090" s="63">
        <v>2087</v>
      </c>
      <c r="B2090" s="64" t="s">
        <v>2571</v>
      </c>
      <c r="C2090" s="64" t="s">
        <v>719</v>
      </c>
      <c r="D2090" s="64">
        <v>30</v>
      </c>
      <c r="E2090" s="64">
        <v>24</v>
      </c>
      <c r="F2090" s="64">
        <v>0</v>
      </c>
      <c r="G2090" s="64" t="s">
        <v>389</v>
      </c>
      <c r="H2090" s="64">
        <v>86</v>
      </c>
      <c r="I2090" s="64">
        <v>50</v>
      </c>
      <c r="J2090" s="64">
        <v>0</v>
      </c>
      <c r="K2090" s="64" t="s">
        <v>395</v>
      </c>
      <c r="L2090" s="64">
        <v>-5</v>
      </c>
      <c r="M2090" s="64">
        <v>1</v>
      </c>
      <c r="N2090" s="62">
        <f t="shared" si="32"/>
        <v>0</v>
      </c>
    </row>
    <row r="2091" spans="1:14" ht="12.75">
      <c r="A2091" s="63">
        <v>2088</v>
      </c>
      <c r="B2091" s="64" t="s">
        <v>2571</v>
      </c>
      <c r="C2091" s="64" t="s">
        <v>507</v>
      </c>
      <c r="D2091" s="64">
        <v>41</v>
      </c>
      <c r="E2091" s="64">
        <v>27</v>
      </c>
      <c r="F2091" s="64">
        <v>0</v>
      </c>
      <c r="G2091" s="64" t="s">
        <v>389</v>
      </c>
      <c r="H2091" s="64">
        <v>87</v>
      </c>
      <c r="I2091" s="64">
        <v>0</v>
      </c>
      <c r="J2091" s="64">
        <v>0</v>
      </c>
      <c r="K2091" s="64" t="s">
        <v>395</v>
      </c>
      <c r="L2091" s="64">
        <v>-5</v>
      </c>
      <c r="M2091" s="64">
        <v>1</v>
      </c>
      <c r="N2091" s="62">
        <f t="shared" si="32"/>
        <v>0</v>
      </c>
    </row>
    <row r="2092" spans="1:14" ht="12.75">
      <c r="A2092" s="63">
        <v>2089</v>
      </c>
      <c r="B2092" s="65" t="s">
        <v>2572</v>
      </c>
      <c r="C2092" s="65" t="s">
        <v>418</v>
      </c>
      <c r="D2092" s="64">
        <v>38</v>
      </c>
      <c r="E2092" s="64">
        <v>28</v>
      </c>
      <c r="F2092" s="64">
        <v>0</v>
      </c>
      <c r="G2092" s="64" t="s">
        <v>389</v>
      </c>
      <c r="H2092" s="64">
        <v>43</v>
      </c>
      <c r="I2092" s="64">
        <v>20</v>
      </c>
      <c r="J2092" s="64">
        <v>0</v>
      </c>
      <c r="K2092" s="64" t="s">
        <v>347</v>
      </c>
      <c r="L2092" s="64">
        <v>3</v>
      </c>
      <c r="M2092" s="64">
        <v>1</v>
      </c>
      <c r="N2092" s="62">
        <f t="shared" si="32"/>
        <v>0</v>
      </c>
    </row>
    <row r="2093" spans="1:14" ht="12.75">
      <c r="A2093" s="63">
        <v>2090</v>
      </c>
      <c r="B2093" s="65" t="s">
        <v>2573</v>
      </c>
      <c r="C2093" s="65" t="s">
        <v>394</v>
      </c>
      <c r="D2093" s="64">
        <v>49</v>
      </c>
      <c r="E2093" s="64">
        <v>15</v>
      </c>
      <c r="F2093" s="64">
        <v>0</v>
      </c>
      <c r="G2093" s="64" t="s">
        <v>389</v>
      </c>
      <c r="H2093" s="64">
        <v>123</v>
      </c>
      <c r="I2093" s="64">
        <v>10</v>
      </c>
      <c r="J2093" s="64">
        <v>0</v>
      </c>
      <c r="K2093" s="64" t="s">
        <v>395</v>
      </c>
      <c r="L2093" s="64">
        <v>-8</v>
      </c>
      <c r="M2093" s="64">
        <v>1</v>
      </c>
      <c r="N2093" s="62">
        <f t="shared" si="32"/>
        <v>0</v>
      </c>
    </row>
    <row r="2094" spans="1:14" ht="12.75">
      <c r="A2094" s="63">
        <v>2091</v>
      </c>
      <c r="B2094" s="64" t="s">
        <v>2574</v>
      </c>
      <c r="C2094" s="64" t="s">
        <v>823</v>
      </c>
      <c r="D2094" s="64">
        <v>23</v>
      </c>
      <c r="E2094" s="64">
        <v>8</v>
      </c>
      <c r="F2094" s="64">
        <v>0</v>
      </c>
      <c r="G2094" s="64" t="s">
        <v>389</v>
      </c>
      <c r="H2094" s="64">
        <v>81</v>
      </c>
      <c r="I2094" s="64">
        <v>18</v>
      </c>
      <c r="J2094" s="64">
        <v>0</v>
      </c>
      <c r="K2094" s="64" t="s">
        <v>395</v>
      </c>
      <c r="L2094" s="64">
        <v>-5</v>
      </c>
      <c r="M2094" s="64">
        <v>1</v>
      </c>
      <c r="N2094" s="62">
        <f t="shared" si="32"/>
        <v>0</v>
      </c>
    </row>
    <row r="2095" spans="1:14" ht="12.75">
      <c r="A2095" s="63">
        <v>2092</v>
      </c>
      <c r="B2095" s="65" t="s">
        <v>2575</v>
      </c>
      <c r="C2095" s="65" t="s">
        <v>1299</v>
      </c>
      <c r="D2095" s="64">
        <v>62</v>
      </c>
      <c r="E2095" s="64">
        <v>10</v>
      </c>
      <c r="F2095" s="64">
        <v>0</v>
      </c>
      <c r="G2095" s="64" t="s">
        <v>389</v>
      </c>
      <c r="H2095" s="64">
        <v>27</v>
      </c>
      <c r="I2095" s="64">
        <v>52</v>
      </c>
      <c r="J2095" s="64">
        <v>0</v>
      </c>
      <c r="K2095" s="64" t="s">
        <v>347</v>
      </c>
      <c r="L2095" s="64">
        <v>2</v>
      </c>
      <c r="M2095" s="64">
        <v>1</v>
      </c>
      <c r="N2095" s="62">
        <f t="shared" si="32"/>
        <v>0</v>
      </c>
    </row>
    <row r="2096" spans="1:14" ht="12.75">
      <c r="A2096" s="63">
        <v>2093</v>
      </c>
      <c r="B2096" s="65" t="s">
        <v>2576</v>
      </c>
      <c r="C2096" s="65" t="s">
        <v>743</v>
      </c>
      <c r="D2096" s="64">
        <v>43</v>
      </c>
      <c r="E2096" s="64">
        <v>14</v>
      </c>
      <c r="F2096" s="64">
        <v>0</v>
      </c>
      <c r="G2096" s="64" t="s">
        <v>389</v>
      </c>
      <c r="H2096" s="64">
        <v>27</v>
      </c>
      <c r="I2096" s="64">
        <v>50</v>
      </c>
      <c r="J2096" s="64">
        <v>0</v>
      </c>
      <c r="K2096" s="64" t="s">
        <v>347</v>
      </c>
      <c r="L2096" s="64">
        <v>2</v>
      </c>
      <c r="M2096" s="64">
        <v>1</v>
      </c>
      <c r="N2096" s="62">
        <f t="shared" si="32"/>
        <v>0</v>
      </c>
    </row>
    <row r="2097" spans="1:14" ht="12.75">
      <c r="A2097" s="63">
        <v>2094</v>
      </c>
      <c r="B2097" s="64" t="s">
        <v>2577</v>
      </c>
      <c r="C2097" s="64" t="s">
        <v>738</v>
      </c>
      <c r="D2097" s="64">
        <v>59</v>
      </c>
      <c r="E2097" s="64">
        <v>35</v>
      </c>
      <c r="F2097" s="64">
        <v>0</v>
      </c>
      <c r="G2097" s="64" t="s">
        <v>389</v>
      </c>
      <c r="H2097" s="64">
        <v>16</v>
      </c>
      <c r="I2097" s="64">
        <v>38</v>
      </c>
      <c r="J2097" s="64">
        <v>0</v>
      </c>
      <c r="K2097" s="64" t="s">
        <v>347</v>
      </c>
      <c r="L2097" s="64">
        <v>1</v>
      </c>
      <c r="M2097" s="64">
        <v>1</v>
      </c>
      <c r="N2097" s="62">
        <f t="shared" si="32"/>
        <v>0</v>
      </c>
    </row>
    <row r="2098" spans="1:14" ht="12.75">
      <c r="A2098" s="63">
        <v>2095</v>
      </c>
      <c r="B2098" s="64" t="s">
        <v>2578</v>
      </c>
      <c r="C2098" s="64" t="s">
        <v>468</v>
      </c>
      <c r="D2098" s="64">
        <v>45</v>
      </c>
      <c r="E2098" s="64">
        <v>30</v>
      </c>
      <c r="F2098" s="64">
        <v>0</v>
      </c>
      <c r="G2098" s="64" t="s">
        <v>389</v>
      </c>
      <c r="H2098" s="64">
        <v>12</v>
      </c>
      <c r="I2098" s="64">
        <v>21</v>
      </c>
      <c r="J2098" s="64">
        <v>0</v>
      </c>
      <c r="K2098" s="64" t="s">
        <v>347</v>
      </c>
      <c r="L2098" s="64">
        <v>1</v>
      </c>
      <c r="M2098" s="64">
        <v>1</v>
      </c>
      <c r="N2098" s="62">
        <f t="shared" si="32"/>
        <v>0</v>
      </c>
    </row>
    <row r="2099" spans="1:14" ht="12.75">
      <c r="A2099" s="63">
        <v>2096</v>
      </c>
      <c r="B2099" s="65" t="s">
        <v>2579</v>
      </c>
      <c r="C2099" s="65" t="s">
        <v>703</v>
      </c>
      <c r="D2099" s="64">
        <v>40</v>
      </c>
      <c r="E2099" s="64">
        <v>26</v>
      </c>
      <c r="F2099" s="64">
        <v>0</v>
      </c>
      <c r="G2099" s="64" t="s">
        <v>389</v>
      </c>
      <c r="H2099" s="64">
        <v>109</v>
      </c>
      <c r="I2099" s="64">
        <v>31</v>
      </c>
      <c r="J2099" s="64">
        <v>0</v>
      </c>
      <c r="K2099" s="64" t="s">
        <v>395</v>
      </c>
      <c r="L2099" s="64">
        <v>-7</v>
      </c>
      <c r="M2099" s="64">
        <v>1</v>
      </c>
      <c r="N2099" s="62">
        <f t="shared" si="32"/>
        <v>0</v>
      </c>
    </row>
    <row r="2100" spans="1:14" ht="12.75">
      <c r="A2100" s="63">
        <v>2097</v>
      </c>
      <c r="B2100" s="65" t="s">
        <v>2580</v>
      </c>
      <c r="C2100" s="65" t="s">
        <v>719</v>
      </c>
      <c r="D2100" s="64">
        <v>27</v>
      </c>
      <c r="E2100" s="64">
        <v>39</v>
      </c>
      <c r="F2100" s="64">
        <v>0</v>
      </c>
      <c r="G2100" s="64" t="s">
        <v>389</v>
      </c>
      <c r="H2100" s="64">
        <v>80</v>
      </c>
      <c r="I2100" s="64">
        <v>25</v>
      </c>
      <c r="J2100" s="64">
        <v>0</v>
      </c>
      <c r="K2100" s="64" t="s">
        <v>395</v>
      </c>
      <c r="L2100" s="64">
        <v>-5</v>
      </c>
      <c r="M2100" s="64">
        <v>1</v>
      </c>
      <c r="N2100" s="62">
        <f t="shared" si="32"/>
        <v>0</v>
      </c>
    </row>
    <row r="2101" spans="1:14" ht="12.75">
      <c r="A2101" s="63">
        <v>2098</v>
      </c>
      <c r="B2101" s="64" t="s">
        <v>2581</v>
      </c>
      <c r="C2101" s="64" t="s">
        <v>468</v>
      </c>
      <c r="D2101" s="64">
        <v>45</v>
      </c>
      <c r="E2101" s="64">
        <v>28</v>
      </c>
      <c r="F2101" s="64">
        <v>0</v>
      </c>
      <c r="G2101" s="64" t="s">
        <v>389</v>
      </c>
      <c r="H2101" s="64">
        <v>10</v>
      </c>
      <c r="I2101" s="64">
        <v>56</v>
      </c>
      <c r="J2101" s="64">
        <v>0</v>
      </c>
      <c r="K2101" s="64" t="s">
        <v>347</v>
      </c>
      <c r="L2101" s="64">
        <v>1</v>
      </c>
      <c r="M2101" s="64">
        <v>1</v>
      </c>
      <c r="N2101" s="62">
        <f t="shared" si="32"/>
        <v>0</v>
      </c>
    </row>
    <row r="2102" spans="1:14" ht="12.75">
      <c r="A2102" s="63">
        <v>2099</v>
      </c>
      <c r="B2102" s="65" t="s">
        <v>2582</v>
      </c>
      <c r="C2102" s="65" t="s">
        <v>518</v>
      </c>
      <c r="D2102" s="64">
        <v>50</v>
      </c>
      <c r="E2102" s="64">
        <v>37</v>
      </c>
      <c r="F2102" s="64">
        <v>0</v>
      </c>
      <c r="G2102" s="64" t="s">
        <v>389</v>
      </c>
      <c r="H2102" s="64">
        <v>5</v>
      </c>
      <c r="I2102" s="64">
        <v>52</v>
      </c>
      <c r="J2102" s="64">
        <v>0</v>
      </c>
      <c r="K2102" s="64" t="s">
        <v>347</v>
      </c>
      <c r="L2102" s="64">
        <v>3</v>
      </c>
      <c r="M2102" s="64">
        <v>1</v>
      </c>
      <c r="N2102" s="62">
        <f t="shared" si="32"/>
        <v>0</v>
      </c>
    </row>
    <row r="2103" spans="1:14" ht="12.75">
      <c r="A2103" s="63">
        <v>2100</v>
      </c>
      <c r="B2103" s="64" t="s">
        <v>2583</v>
      </c>
      <c r="C2103" s="64" t="s">
        <v>429</v>
      </c>
      <c r="D2103" s="64">
        <v>46</v>
      </c>
      <c r="E2103" s="64">
        <v>10</v>
      </c>
      <c r="F2103" s="64">
        <v>0</v>
      </c>
      <c r="G2103" s="64" t="s">
        <v>389</v>
      </c>
      <c r="H2103" s="64">
        <v>3</v>
      </c>
      <c r="I2103" s="64">
        <v>25</v>
      </c>
      <c r="J2103" s="64">
        <v>0</v>
      </c>
      <c r="K2103" s="64" t="s">
        <v>347</v>
      </c>
      <c r="L2103" s="64">
        <v>1</v>
      </c>
      <c r="M2103" s="64">
        <v>1</v>
      </c>
      <c r="N2103" s="62">
        <f t="shared" si="32"/>
        <v>0</v>
      </c>
    </row>
    <row r="2104" spans="1:14" ht="12.75">
      <c r="A2104" s="63">
        <v>2101</v>
      </c>
      <c r="B2104" s="64" t="s">
        <v>2583</v>
      </c>
      <c r="C2104" s="64" t="s">
        <v>834</v>
      </c>
      <c r="D2104" s="64">
        <v>38</v>
      </c>
      <c r="E2104" s="64">
        <v>8</v>
      </c>
      <c r="F2104" s="64">
        <v>0</v>
      </c>
      <c r="G2104" s="64" t="s">
        <v>389</v>
      </c>
      <c r="H2104" s="64">
        <v>91</v>
      </c>
      <c r="I2104" s="64">
        <v>47</v>
      </c>
      <c r="J2104" s="64">
        <v>0</v>
      </c>
      <c r="K2104" s="64" t="s">
        <v>395</v>
      </c>
      <c r="L2104" s="64">
        <v>-6</v>
      </c>
      <c r="M2104" s="64">
        <v>1</v>
      </c>
      <c r="N2104" s="62">
        <f t="shared" si="32"/>
        <v>0</v>
      </c>
    </row>
    <row r="2105" spans="1:14" ht="12.75">
      <c r="A2105" s="63">
        <v>2102</v>
      </c>
      <c r="B2105" s="65" t="s">
        <v>2584</v>
      </c>
      <c r="C2105" s="65" t="s">
        <v>689</v>
      </c>
      <c r="D2105" s="64">
        <v>32</v>
      </c>
      <c r="E2105" s="64">
        <v>14</v>
      </c>
      <c r="F2105" s="64">
        <v>0</v>
      </c>
      <c r="G2105" s="64" t="s">
        <v>389</v>
      </c>
      <c r="H2105" s="64">
        <v>90</v>
      </c>
      <c r="I2105" s="64">
        <v>56</v>
      </c>
      <c r="J2105" s="64">
        <v>0</v>
      </c>
      <c r="K2105" s="64" t="s">
        <v>395</v>
      </c>
      <c r="L2105" s="64">
        <v>-6</v>
      </c>
      <c r="M2105" s="64">
        <v>1</v>
      </c>
      <c r="N2105" s="62">
        <f t="shared" si="32"/>
        <v>0</v>
      </c>
    </row>
    <row r="2106" spans="1:14" ht="12.75">
      <c r="A2106" s="63">
        <v>2103</v>
      </c>
      <c r="B2106" s="64" t="s">
        <v>2585</v>
      </c>
      <c r="C2106" s="64" t="s">
        <v>394</v>
      </c>
      <c r="D2106" s="64">
        <v>48</v>
      </c>
      <c r="E2106" s="64">
        <v>39</v>
      </c>
      <c r="F2106" s="64">
        <v>0</v>
      </c>
      <c r="G2106" s="64" t="s">
        <v>389</v>
      </c>
      <c r="H2106" s="64">
        <v>123</v>
      </c>
      <c r="I2106" s="64">
        <v>25</v>
      </c>
      <c r="J2106" s="64">
        <v>0</v>
      </c>
      <c r="K2106" s="64" t="s">
        <v>395</v>
      </c>
      <c r="L2106" s="64">
        <v>-8</v>
      </c>
      <c r="M2106" s="64">
        <v>1</v>
      </c>
      <c r="N2106" s="62">
        <f t="shared" si="32"/>
        <v>0</v>
      </c>
    </row>
    <row r="2107" spans="1:14" ht="12.75">
      <c r="A2107" s="63">
        <v>2104</v>
      </c>
      <c r="B2107" s="64" t="s">
        <v>2585</v>
      </c>
      <c r="C2107" s="64" t="s">
        <v>403</v>
      </c>
      <c r="D2107" s="64">
        <v>28</v>
      </c>
      <c r="E2107" s="64">
        <v>51</v>
      </c>
      <c r="F2107" s="64">
        <v>0</v>
      </c>
      <c r="G2107" s="64" t="s">
        <v>389</v>
      </c>
      <c r="H2107" s="64">
        <v>96</v>
      </c>
      <c r="I2107" s="64">
        <v>55</v>
      </c>
      <c r="J2107" s="64">
        <v>0</v>
      </c>
      <c r="K2107" s="64" t="s">
        <v>395</v>
      </c>
      <c r="L2107" s="64">
        <v>-6</v>
      </c>
      <c r="M2107" s="64">
        <v>1</v>
      </c>
      <c r="N2107" s="62">
        <f t="shared" si="32"/>
        <v>0</v>
      </c>
    </row>
    <row r="2108" spans="1:14" ht="12.75">
      <c r="A2108" s="63">
        <v>2105</v>
      </c>
      <c r="B2108" s="64" t="s">
        <v>2586</v>
      </c>
      <c r="C2108" s="64" t="s">
        <v>451</v>
      </c>
      <c r="D2108" s="64">
        <v>34</v>
      </c>
      <c r="E2108" s="64">
        <v>35</v>
      </c>
      <c r="F2108" s="64">
        <v>0</v>
      </c>
      <c r="G2108" s="64" t="s">
        <v>389</v>
      </c>
      <c r="H2108" s="64">
        <v>117</v>
      </c>
      <c r="I2108" s="64">
        <v>23</v>
      </c>
      <c r="J2108" s="64">
        <v>0</v>
      </c>
      <c r="K2108" s="64" t="s">
        <v>395</v>
      </c>
      <c r="L2108" s="64">
        <v>-8</v>
      </c>
      <c r="M2108" s="64">
        <v>1</v>
      </c>
      <c r="N2108" s="62">
        <f t="shared" si="32"/>
        <v>0</v>
      </c>
    </row>
    <row r="2109" spans="1:14" ht="12.75">
      <c r="A2109" s="63">
        <v>2106</v>
      </c>
      <c r="B2109" s="65" t="s">
        <v>2587</v>
      </c>
      <c r="C2109" s="65" t="s">
        <v>457</v>
      </c>
      <c r="D2109" s="64">
        <v>32</v>
      </c>
      <c r="E2109" s="64">
        <v>12</v>
      </c>
      <c r="F2109" s="64">
        <v>0</v>
      </c>
      <c r="G2109" s="64" t="s">
        <v>389</v>
      </c>
      <c r="H2109" s="64">
        <v>82</v>
      </c>
      <c r="I2109" s="64">
        <v>22</v>
      </c>
      <c r="J2109" s="64">
        <v>0</v>
      </c>
      <c r="K2109" s="64" t="s">
        <v>395</v>
      </c>
      <c r="L2109" s="64">
        <v>-5</v>
      </c>
      <c r="M2109" s="64">
        <v>1</v>
      </c>
      <c r="N2109" s="62">
        <f t="shared" si="32"/>
        <v>0</v>
      </c>
    </row>
    <row r="2110" spans="1:14" ht="12.75">
      <c r="A2110" s="63">
        <v>2107</v>
      </c>
      <c r="B2110" s="64" t="s">
        <v>2588</v>
      </c>
      <c r="C2110" s="64" t="s">
        <v>568</v>
      </c>
      <c r="D2110" s="64">
        <v>40</v>
      </c>
      <c r="E2110" s="64">
        <v>51</v>
      </c>
      <c r="F2110" s="64">
        <v>0</v>
      </c>
      <c r="G2110" s="64" t="s">
        <v>423</v>
      </c>
      <c r="H2110" s="64">
        <v>63</v>
      </c>
      <c r="I2110" s="64">
        <v>1</v>
      </c>
      <c r="J2110" s="64">
        <v>0</v>
      </c>
      <c r="K2110" s="64" t="s">
        <v>395</v>
      </c>
      <c r="L2110" s="64">
        <v>-3</v>
      </c>
      <c r="M2110" s="64">
        <v>1</v>
      </c>
      <c r="N2110" s="62">
        <f t="shared" si="32"/>
        <v>0</v>
      </c>
    </row>
    <row r="2111" spans="1:14" ht="12.75">
      <c r="A2111" s="63">
        <v>2108</v>
      </c>
      <c r="B2111" s="64" t="s">
        <v>2589</v>
      </c>
      <c r="C2111" s="64" t="s">
        <v>1228</v>
      </c>
      <c r="D2111" s="64">
        <v>48</v>
      </c>
      <c r="E2111" s="64">
        <v>7</v>
      </c>
      <c r="F2111" s="64">
        <v>0</v>
      </c>
      <c r="G2111" s="64" t="s">
        <v>389</v>
      </c>
      <c r="H2111" s="64">
        <v>16</v>
      </c>
      <c r="I2111" s="64">
        <v>34</v>
      </c>
      <c r="J2111" s="64">
        <v>0</v>
      </c>
      <c r="K2111" s="64" t="s">
        <v>347</v>
      </c>
      <c r="L2111" s="64">
        <v>1</v>
      </c>
      <c r="M2111" s="64">
        <v>1</v>
      </c>
      <c r="N2111" s="62">
        <f t="shared" si="32"/>
        <v>0</v>
      </c>
    </row>
    <row r="2112" spans="1:14" ht="12.75">
      <c r="A2112" s="63">
        <v>2109</v>
      </c>
      <c r="B2112" s="65" t="s">
        <v>2590</v>
      </c>
      <c r="C2112" s="65" t="s">
        <v>2591</v>
      </c>
      <c r="D2112" s="64">
        <v>17</v>
      </c>
      <c r="E2112" s="64">
        <v>59</v>
      </c>
      <c r="F2112" s="64">
        <v>0</v>
      </c>
      <c r="G2112" s="64" t="s">
        <v>389</v>
      </c>
      <c r="H2112" s="64">
        <v>102</v>
      </c>
      <c r="I2112" s="64">
        <v>34</v>
      </c>
      <c r="J2112" s="64">
        <v>0</v>
      </c>
      <c r="K2112" s="64" t="s">
        <v>347</v>
      </c>
      <c r="L2112" s="64">
        <v>7</v>
      </c>
      <c r="M2112" s="64">
        <v>1</v>
      </c>
      <c r="N2112" s="62">
        <f t="shared" si="32"/>
        <v>0</v>
      </c>
    </row>
    <row r="2113" spans="1:14" ht="12.75">
      <c r="A2113" s="63">
        <v>2110</v>
      </c>
      <c r="B2113" s="65" t="s">
        <v>2592</v>
      </c>
      <c r="C2113" s="65" t="s">
        <v>472</v>
      </c>
      <c r="D2113" s="64">
        <v>42</v>
      </c>
      <c r="E2113" s="64">
        <v>14</v>
      </c>
      <c r="F2113" s="64">
        <v>0</v>
      </c>
      <c r="G2113" s="64" t="s">
        <v>389</v>
      </c>
      <c r="H2113" s="64">
        <v>8</v>
      </c>
      <c r="I2113" s="64">
        <v>38</v>
      </c>
      <c r="J2113" s="64">
        <v>0</v>
      </c>
      <c r="K2113" s="64" t="s">
        <v>395</v>
      </c>
      <c r="L2113" s="64">
        <v>1</v>
      </c>
      <c r="M2113" s="64">
        <v>1</v>
      </c>
      <c r="N2113" s="62">
        <f t="shared" si="32"/>
        <v>0</v>
      </c>
    </row>
    <row r="2114" spans="1:14" ht="12.75">
      <c r="A2114" s="63">
        <v>2111</v>
      </c>
      <c r="B2114" s="64" t="s">
        <v>2593</v>
      </c>
      <c r="C2114" s="64" t="s">
        <v>2594</v>
      </c>
      <c r="D2114" s="64">
        <v>54</v>
      </c>
      <c r="E2114" s="64">
        <v>38</v>
      </c>
      <c r="F2114" s="64">
        <v>0</v>
      </c>
      <c r="G2114" s="64" t="s">
        <v>389</v>
      </c>
      <c r="H2114" s="64">
        <v>25</v>
      </c>
      <c r="I2114" s="64">
        <v>17</v>
      </c>
      <c r="J2114" s="64">
        <v>0</v>
      </c>
      <c r="K2114" s="64" t="s">
        <v>347</v>
      </c>
      <c r="L2114" s="64">
        <v>2</v>
      </c>
      <c r="M2114" s="64">
        <v>1</v>
      </c>
      <c r="N2114" s="62">
        <f t="shared" si="32"/>
        <v>0</v>
      </c>
    </row>
    <row r="2115" spans="1:14" ht="12.75">
      <c r="A2115" s="63">
        <v>2112</v>
      </c>
      <c r="B2115" s="64" t="s">
        <v>2595</v>
      </c>
      <c r="C2115" s="64" t="s">
        <v>451</v>
      </c>
      <c r="D2115" s="64">
        <v>36</v>
      </c>
      <c r="E2115" s="64">
        <v>19</v>
      </c>
      <c r="F2115" s="64">
        <v>0</v>
      </c>
      <c r="G2115" s="64" t="s">
        <v>389</v>
      </c>
      <c r="H2115" s="64">
        <v>119</v>
      </c>
      <c r="I2115" s="64">
        <v>24</v>
      </c>
      <c r="J2115" s="64">
        <v>0</v>
      </c>
      <c r="K2115" s="64" t="s">
        <v>395</v>
      </c>
      <c r="L2115" s="64">
        <v>-8</v>
      </c>
      <c r="M2115" s="64">
        <v>1</v>
      </c>
      <c r="N2115" s="62">
        <f aca="true" t="shared" si="33" ref="N2115:N2178">+IF(C2115=$N$1,B2115,)</f>
        <v>0</v>
      </c>
    </row>
    <row r="2116" spans="1:14" ht="12.75">
      <c r="A2116" s="63">
        <v>2113</v>
      </c>
      <c r="B2116" s="65" t="s">
        <v>2596</v>
      </c>
      <c r="C2116" s="65" t="s">
        <v>738</v>
      </c>
      <c r="D2116" s="64">
        <v>57</v>
      </c>
      <c r="E2116" s="64">
        <v>40</v>
      </c>
      <c r="F2116" s="64">
        <v>0</v>
      </c>
      <c r="G2116" s="64" t="s">
        <v>389</v>
      </c>
      <c r="H2116" s="64">
        <v>18</v>
      </c>
      <c r="I2116" s="64">
        <v>21</v>
      </c>
      <c r="J2116" s="64">
        <v>0</v>
      </c>
      <c r="K2116" s="64" t="s">
        <v>347</v>
      </c>
      <c r="L2116" s="64">
        <v>1</v>
      </c>
      <c r="M2116" s="64">
        <v>1</v>
      </c>
      <c r="N2116" s="62">
        <f t="shared" si="33"/>
        <v>0</v>
      </c>
    </row>
    <row r="2117" spans="1:14" ht="12.75">
      <c r="A2117" s="63">
        <v>2114</v>
      </c>
      <c r="B2117" s="64" t="s">
        <v>2597</v>
      </c>
      <c r="C2117" s="64" t="s">
        <v>472</v>
      </c>
      <c r="D2117" s="64">
        <v>42</v>
      </c>
      <c r="E2117" s="64">
        <v>53</v>
      </c>
      <c r="F2117" s="64">
        <v>0</v>
      </c>
      <c r="G2117" s="64" t="s">
        <v>389</v>
      </c>
      <c r="H2117" s="64">
        <v>2</v>
      </c>
      <c r="I2117" s="64">
        <v>43</v>
      </c>
      <c r="J2117" s="64">
        <v>0</v>
      </c>
      <c r="K2117" s="64" t="s">
        <v>395</v>
      </c>
      <c r="L2117" s="64">
        <v>1</v>
      </c>
      <c r="M2117" s="64">
        <v>1</v>
      </c>
      <c r="N2117" s="62">
        <f t="shared" si="33"/>
        <v>0</v>
      </c>
    </row>
    <row r="2118" spans="1:14" ht="12.75">
      <c r="A2118" s="63">
        <v>2115</v>
      </c>
      <c r="B2118" s="64" t="s">
        <v>2598</v>
      </c>
      <c r="C2118" s="64" t="s">
        <v>394</v>
      </c>
      <c r="D2118" s="64">
        <v>52</v>
      </c>
      <c r="E2118" s="64">
        <v>55</v>
      </c>
      <c r="F2118" s="64">
        <v>0</v>
      </c>
      <c r="G2118" s="64" t="s">
        <v>389</v>
      </c>
      <c r="H2118" s="64">
        <v>66</v>
      </c>
      <c r="I2118" s="64">
        <v>53</v>
      </c>
      <c r="J2118" s="64">
        <v>0</v>
      </c>
      <c r="K2118" s="64" t="s">
        <v>395</v>
      </c>
      <c r="L2118" s="64">
        <v>-4</v>
      </c>
      <c r="M2118" s="64">
        <v>1</v>
      </c>
      <c r="N2118" s="62">
        <f t="shared" si="33"/>
        <v>0</v>
      </c>
    </row>
    <row r="2119" spans="1:14" ht="12.75">
      <c r="A2119" s="63">
        <v>2116</v>
      </c>
      <c r="B2119" s="64" t="s">
        <v>2599</v>
      </c>
      <c r="C2119" s="64" t="s">
        <v>403</v>
      </c>
      <c r="D2119" s="64">
        <v>31</v>
      </c>
      <c r="E2119" s="64">
        <v>37</v>
      </c>
      <c r="F2119" s="64">
        <v>0</v>
      </c>
      <c r="G2119" s="64" t="s">
        <v>389</v>
      </c>
      <c r="H2119" s="64">
        <v>97</v>
      </c>
      <c r="I2119" s="64">
        <v>14</v>
      </c>
      <c r="J2119" s="64">
        <v>0</v>
      </c>
      <c r="K2119" s="64" t="s">
        <v>395</v>
      </c>
      <c r="L2119" s="64">
        <v>-6</v>
      </c>
      <c r="M2119" s="64">
        <v>1</v>
      </c>
      <c r="N2119" s="62">
        <f t="shared" si="33"/>
        <v>0</v>
      </c>
    </row>
    <row r="2120" spans="1:14" ht="12.75">
      <c r="A2120" s="63">
        <v>2117</v>
      </c>
      <c r="B2120" s="64" t="s">
        <v>2600</v>
      </c>
      <c r="C2120" s="64" t="s">
        <v>449</v>
      </c>
      <c r="D2120" s="64">
        <v>9</v>
      </c>
      <c r="E2120" s="64">
        <v>40</v>
      </c>
      <c r="F2120" s="64">
        <v>0</v>
      </c>
      <c r="G2120" s="64" t="s">
        <v>423</v>
      </c>
      <c r="H2120" s="64">
        <v>119</v>
      </c>
      <c r="I2120" s="64">
        <v>25</v>
      </c>
      <c r="J2120" s="64">
        <v>0</v>
      </c>
      <c r="K2120" s="64" t="s">
        <v>347</v>
      </c>
      <c r="L2120" s="64">
        <v>8</v>
      </c>
      <c r="M2120" s="64">
        <v>10</v>
      </c>
      <c r="N2120" s="62" t="str">
        <f t="shared" si="33"/>
        <v>WAIKABUBAK</v>
      </c>
    </row>
    <row r="2121" spans="1:14" ht="12.75">
      <c r="A2121" s="63">
        <v>2118</v>
      </c>
      <c r="B2121" s="64" t="s">
        <v>2601</v>
      </c>
      <c r="C2121" s="64" t="s">
        <v>449</v>
      </c>
      <c r="D2121" s="64">
        <v>9</v>
      </c>
      <c r="E2121" s="64">
        <v>40</v>
      </c>
      <c r="F2121" s="64">
        <v>0</v>
      </c>
      <c r="G2121" s="64" t="s">
        <v>423</v>
      </c>
      <c r="H2121" s="64">
        <v>120</v>
      </c>
      <c r="I2121" s="64">
        <v>15</v>
      </c>
      <c r="J2121" s="64">
        <v>0</v>
      </c>
      <c r="K2121" s="64" t="s">
        <v>347</v>
      </c>
      <c r="L2121" s="64">
        <v>9</v>
      </c>
      <c r="M2121" s="64">
        <v>10</v>
      </c>
      <c r="N2121" s="62" t="str">
        <f t="shared" si="33"/>
        <v>WAINGAPU</v>
      </c>
    </row>
    <row r="2122" spans="1:14" ht="12.75">
      <c r="A2122" s="63">
        <v>2119</v>
      </c>
      <c r="B2122" s="64" t="s">
        <v>2602</v>
      </c>
      <c r="C2122" s="64" t="s">
        <v>399</v>
      </c>
      <c r="D2122" s="64">
        <v>26</v>
      </c>
      <c r="E2122" s="64">
        <v>14</v>
      </c>
      <c r="F2122" s="64">
        <v>0</v>
      </c>
      <c r="G2122" s="64" t="s">
        <v>389</v>
      </c>
      <c r="H2122" s="64">
        <v>36</v>
      </c>
      <c r="I2122" s="64">
        <v>28</v>
      </c>
      <c r="J2122" s="64">
        <v>0</v>
      </c>
      <c r="K2122" s="64" t="s">
        <v>347</v>
      </c>
      <c r="L2122" s="64">
        <v>3</v>
      </c>
      <c r="M2122" s="64">
        <v>1</v>
      </c>
      <c r="N2122" s="62">
        <f t="shared" si="33"/>
        <v>0</v>
      </c>
    </row>
    <row r="2123" spans="1:14" ht="12.75">
      <c r="A2123" s="63">
        <v>2120</v>
      </c>
      <c r="B2123" s="65" t="s">
        <v>2603</v>
      </c>
      <c r="C2123" s="65" t="s">
        <v>660</v>
      </c>
      <c r="D2123" s="64">
        <v>46</v>
      </c>
      <c r="E2123" s="64">
        <v>6</v>
      </c>
      <c r="F2123" s="64">
        <v>0</v>
      </c>
      <c r="G2123" s="64" t="s">
        <v>389</v>
      </c>
      <c r="H2123" s="64">
        <v>118</v>
      </c>
      <c r="I2123" s="64">
        <v>17</v>
      </c>
      <c r="J2123" s="64">
        <v>0</v>
      </c>
      <c r="K2123" s="64" t="s">
        <v>395</v>
      </c>
      <c r="L2123" s="64">
        <v>-8</v>
      </c>
      <c r="M2123" s="64">
        <v>1</v>
      </c>
      <c r="N2123" s="62">
        <f t="shared" si="33"/>
        <v>0</v>
      </c>
    </row>
    <row r="2124" spans="1:14" ht="12.75">
      <c r="A2124" s="63">
        <v>2121</v>
      </c>
      <c r="B2124" s="64" t="s">
        <v>2604</v>
      </c>
      <c r="C2124" s="64" t="s">
        <v>629</v>
      </c>
      <c r="D2124" s="64">
        <v>36</v>
      </c>
      <c r="E2124" s="64">
        <v>8</v>
      </c>
      <c r="F2124" s="64">
        <v>0</v>
      </c>
      <c r="G2124" s="64" t="s">
        <v>389</v>
      </c>
      <c r="H2124" s="64">
        <v>90</v>
      </c>
      <c r="I2124" s="64">
        <v>56</v>
      </c>
      <c r="J2124" s="64">
        <v>0</v>
      </c>
      <c r="K2124" s="64" t="s">
        <v>395</v>
      </c>
      <c r="L2124" s="64">
        <v>-6</v>
      </c>
      <c r="M2124" s="64">
        <v>1</v>
      </c>
      <c r="N2124" s="62">
        <f t="shared" si="33"/>
        <v>0</v>
      </c>
    </row>
    <row r="2125" spans="1:14" ht="12.75">
      <c r="A2125" s="63">
        <v>2122</v>
      </c>
      <c r="B2125" s="65" t="s">
        <v>2605</v>
      </c>
      <c r="C2125" s="65" t="s">
        <v>449</v>
      </c>
      <c r="D2125" s="64">
        <v>3</v>
      </c>
      <c r="E2125" s="64">
        <v>54</v>
      </c>
      <c r="F2125" s="64">
        <v>0</v>
      </c>
      <c r="G2125" s="64" t="s">
        <v>423</v>
      </c>
      <c r="H2125" s="64">
        <v>138</v>
      </c>
      <c r="I2125" s="64">
        <v>41</v>
      </c>
      <c r="J2125" s="64">
        <v>0</v>
      </c>
      <c r="K2125" s="64" t="s">
        <v>347</v>
      </c>
      <c r="L2125" s="64">
        <v>9</v>
      </c>
      <c r="M2125" s="64">
        <v>10</v>
      </c>
      <c r="N2125" s="62" t="str">
        <f t="shared" si="33"/>
        <v>WAMENA</v>
      </c>
    </row>
    <row r="2126" spans="1:14" ht="12.75">
      <c r="A2126" s="63">
        <v>2123</v>
      </c>
      <c r="B2126" s="64" t="s">
        <v>2606</v>
      </c>
      <c r="C2126" s="64" t="s">
        <v>445</v>
      </c>
      <c r="D2126" s="64">
        <v>40</v>
      </c>
      <c r="E2126" s="64">
        <v>30</v>
      </c>
      <c r="F2126" s="64">
        <v>0</v>
      </c>
      <c r="G2126" s="64" t="s">
        <v>389</v>
      </c>
      <c r="H2126" s="64">
        <v>84</v>
      </c>
      <c r="I2126" s="64">
        <v>18</v>
      </c>
      <c r="J2126" s="64">
        <v>0</v>
      </c>
      <c r="K2126" s="64" t="s">
        <v>395</v>
      </c>
      <c r="L2126" s="64">
        <v>-5</v>
      </c>
      <c r="M2126" s="64">
        <v>1</v>
      </c>
      <c r="N2126" s="62">
        <f t="shared" si="33"/>
        <v>0</v>
      </c>
    </row>
    <row r="2127" spans="1:14" ht="12.75">
      <c r="A2127" s="63">
        <v>2124</v>
      </c>
      <c r="B2127" s="64" t="s">
        <v>2607</v>
      </c>
      <c r="C2127" s="64" t="s">
        <v>834</v>
      </c>
      <c r="D2127" s="64">
        <v>38</v>
      </c>
      <c r="E2127" s="64">
        <v>44</v>
      </c>
      <c r="F2127" s="64">
        <v>0</v>
      </c>
      <c r="G2127" s="64" t="s">
        <v>389</v>
      </c>
      <c r="H2127" s="64">
        <v>93</v>
      </c>
      <c r="I2127" s="64">
        <v>33</v>
      </c>
      <c r="J2127" s="64">
        <v>0</v>
      </c>
      <c r="K2127" s="64" t="s">
        <v>395</v>
      </c>
      <c r="L2127" s="64">
        <v>-6</v>
      </c>
      <c r="M2127" s="64">
        <v>1</v>
      </c>
      <c r="N2127" s="62">
        <f t="shared" si="33"/>
        <v>0</v>
      </c>
    </row>
    <row r="2128" spans="1:14" ht="12.75">
      <c r="A2128" s="63">
        <v>2125</v>
      </c>
      <c r="B2128" s="64" t="s">
        <v>2608</v>
      </c>
      <c r="C2128" s="64" t="s">
        <v>1179</v>
      </c>
      <c r="D2128" s="64">
        <v>52</v>
      </c>
      <c r="E2128" s="64">
        <v>10</v>
      </c>
      <c r="F2128" s="64">
        <v>0</v>
      </c>
      <c r="G2128" s="64" t="s">
        <v>389</v>
      </c>
      <c r="H2128" s="64">
        <v>20</v>
      </c>
      <c r="I2128" s="64">
        <v>58</v>
      </c>
      <c r="J2128" s="64">
        <v>0</v>
      </c>
      <c r="K2128" s="64" t="s">
        <v>347</v>
      </c>
      <c r="L2128" s="64">
        <v>1</v>
      </c>
      <c r="M2128" s="64">
        <v>1</v>
      </c>
      <c r="N2128" s="62">
        <f t="shared" si="33"/>
        <v>0</v>
      </c>
    </row>
    <row r="2129" spans="1:14" ht="12.75">
      <c r="A2129" s="63">
        <v>2126</v>
      </c>
      <c r="B2129" s="64" t="s">
        <v>2609</v>
      </c>
      <c r="C2129" s="64" t="s">
        <v>449</v>
      </c>
      <c r="D2129" s="64">
        <v>6</v>
      </c>
      <c r="E2129" s="64">
        <v>56</v>
      </c>
      <c r="F2129" s="64">
        <v>0</v>
      </c>
      <c r="G2129" s="64" t="s">
        <v>423</v>
      </c>
      <c r="H2129" s="64">
        <v>113</v>
      </c>
      <c r="I2129" s="64">
        <v>37</v>
      </c>
      <c r="J2129" s="64">
        <v>0</v>
      </c>
      <c r="K2129" s="64" t="s">
        <v>347</v>
      </c>
      <c r="L2129" s="64">
        <v>7</v>
      </c>
      <c r="M2129" s="64">
        <v>10</v>
      </c>
      <c r="N2129" s="62" t="str">
        <f t="shared" si="33"/>
        <v>WARU MADURA</v>
      </c>
    </row>
    <row r="2130" spans="1:14" ht="12.75">
      <c r="A2130" s="63">
        <v>2127</v>
      </c>
      <c r="B2130" s="64" t="s">
        <v>2610</v>
      </c>
      <c r="C2130" s="64" t="s">
        <v>580</v>
      </c>
      <c r="D2130" s="64">
        <v>38</v>
      </c>
      <c r="E2130" s="64">
        <v>57</v>
      </c>
      <c r="F2130" s="64">
        <v>0</v>
      </c>
      <c r="G2130" s="64" t="s">
        <v>389</v>
      </c>
      <c r="H2130" s="64">
        <v>77</v>
      </c>
      <c r="I2130" s="64">
        <v>27</v>
      </c>
      <c r="J2130" s="64">
        <v>0</v>
      </c>
      <c r="K2130" s="64" t="s">
        <v>395</v>
      </c>
      <c r="L2130" s="64">
        <v>-5</v>
      </c>
      <c r="M2130" s="64">
        <v>1</v>
      </c>
      <c r="N2130" s="62">
        <f t="shared" si="33"/>
        <v>0</v>
      </c>
    </row>
    <row r="2131" spans="1:14" ht="12.75">
      <c r="A2131" s="63">
        <v>2128</v>
      </c>
      <c r="B2131" s="64" t="s">
        <v>2610</v>
      </c>
      <c r="C2131" s="64" t="s">
        <v>539</v>
      </c>
      <c r="D2131" s="64">
        <v>35</v>
      </c>
      <c r="E2131" s="64">
        <v>34</v>
      </c>
      <c r="F2131" s="64">
        <v>0</v>
      </c>
      <c r="G2131" s="64" t="s">
        <v>389</v>
      </c>
      <c r="H2131" s="64">
        <v>77</v>
      </c>
      <c r="I2131" s="64">
        <v>3</v>
      </c>
      <c r="J2131" s="64">
        <v>0</v>
      </c>
      <c r="K2131" s="64" t="s">
        <v>395</v>
      </c>
      <c r="L2131" s="64">
        <v>-5</v>
      </c>
      <c r="M2131" s="64">
        <v>1</v>
      </c>
      <c r="N2131" s="62">
        <f t="shared" si="33"/>
        <v>0</v>
      </c>
    </row>
    <row r="2132" spans="1:14" ht="12.75">
      <c r="A2132" s="63">
        <v>2129</v>
      </c>
      <c r="B2132" s="64" t="s">
        <v>2611</v>
      </c>
      <c r="C2132" s="64" t="s">
        <v>449</v>
      </c>
      <c r="D2132" s="64">
        <v>4</v>
      </c>
      <c r="E2132" s="64">
        <v>34</v>
      </c>
      <c r="F2132" s="64">
        <v>0</v>
      </c>
      <c r="G2132" s="64" t="s">
        <v>423</v>
      </c>
      <c r="H2132" s="64">
        <v>120</v>
      </c>
      <c r="I2132" s="64">
        <v>20</v>
      </c>
      <c r="J2132" s="64">
        <v>0</v>
      </c>
      <c r="K2132" s="64" t="s">
        <v>347</v>
      </c>
      <c r="L2132" s="64">
        <v>8</v>
      </c>
      <c r="M2132" s="64">
        <v>10</v>
      </c>
      <c r="N2132" s="62" t="str">
        <f t="shared" si="33"/>
        <v>WATANPONE</v>
      </c>
    </row>
    <row r="2133" spans="1:14" ht="12.75">
      <c r="A2133" s="63">
        <v>2130</v>
      </c>
      <c r="B2133" s="64" t="s">
        <v>2612</v>
      </c>
      <c r="C2133" s="64" t="s">
        <v>449</v>
      </c>
      <c r="D2133" s="64">
        <v>4</v>
      </c>
      <c r="E2133" s="64">
        <v>21</v>
      </c>
      <c r="F2133" s="64">
        <v>0</v>
      </c>
      <c r="G2133" s="64" t="s">
        <v>423</v>
      </c>
      <c r="H2133" s="64">
        <v>119</v>
      </c>
      <c r="I2133" s="64">
        <v>55</v>
      </c>
      <c r="J2133" s="64">
        <v>0</v>
      </c>
      <c r="K2133" s="64" t="s">
        <v>347</v>
      </c>
      <c r="L2133" s="64">
        <v>8</v>
      </c>
      <c r="M2133" s="64">
        <v>10</v>
      </c>
      <c r="N2133" s="62" t="str">
        <f t="shared" si="33"/>
        <v>WATANSOPPENG</v>
      </c>
    </row>
    <row r="2134" spans="1:14" ht="12.75">
      <c r="A2134" s="63">
        <v>2131</v>
      </c>
      <c r="B2134" s="65" t="s">
        <v>2613</v>
      </c>
      <c r="C2134" s="65" t="s">
        <v>801</v>
      </c>
      <c r="D2134" s="64">
        <v>42</v>
      </c>
      <c r="E2134" s="64">
        <v>33</v>
      </c>
      <c r="F2134" s="64">
        <v>0</v>
      </c>
      <c r="G2134" s="64" t="s">
        <v>389</v>
      </c>
      <c r="H2134" s="64">
        <v>92</v>
      </c>
      <c r="I2134" s="64">
        <v>24</v>
      </c>
      <c r="J2134" s="64">
        <v>0</v>
      </c>
      <c r="K2134" s="64" t="s">
        <v>395</v>
      </c>
      <c r="L2134" s="64">
        <v>-6</v>
      </c>
      <c r="M2134" s="64">
        <v>1</v>
      </c>
      <c r="N2134" s="62">
        <f t="shared" si="33"/>
        <v>0</v>
      </c>
    </row>
    <row r="2135" spans="1:14" ht="12.75">
      <c r="A2135" s="63">
        <v>2132</v>
      </c>
      <c r="B2135" s="65" t="s">
        <v>2614</v>
      </c>
      <c r="C2135" s="65" t="s">
        <v>458</v>
      </c>
      <c r="D2135" s="64">
        <v>43</v>
      </c>
      <c r="E2135" s="64">
        <v>59</v>
      </c>
      <c r="F2135" s="64">
        <v>0</v>
      </c>
      <c r="G2135" s="64" t="s">
        <v>389</v>
      </c>
      <c r="H2135" s="64">
        <v>76</v>
      </c>
      <c r="I2135" s="64">
        <v>1</v>
      </c>
      <c r="J2135" s="64">
        <v>0</v>
      </c>
      <c r="K2135" s="64" t="s">
        <v>395</v>
      </c>
      <c r="L2135" s="64">
        <v>-5</v>
      </c>
      <c r="M2135" s="64">
        <v>1</v>
      </c>
      <c r="N2135" s="62">
        <f t="shared" si="33"/>
        <v>0</v>
      </c>
    </row>
    <row r="2136" spans="1:14" ht="12.75">
      <c r="A2136" s="63">
        <v>2133</v>
      </c>
      <c r="B2136" s="65" t="s">
        <v>2614</v>
      </c>
      <c r="C2136" s="65" t="s">
        <v>397</v>
      </c>
      <c r="D2136" s="64">
        <v>44</v>
      </c>
      <c r="E2136" s="64">
        <v>55</v>
      </c>
      <c r="F2136" s="64">
        <v>0</v>
      </c>
      <c r="G2136" s="64" t="s">
        <v>389</v>
      </c>
      <c r="H2136" s="64">
        <v>97</v>
      </c>
      <c r="I2136" s="64">
        <v>9</v>
      </c>
      <c r="J2136" s="64">
        <v>0</v>
      </c>
      <c r="K2136" s="64" t="s">
        <v>395</v>
      </c>
      <c r="L2136" s="64">
        <v>-5</v>
      </c>
      <c r="M2136" s="64">
        <v>1</v>
      </c>
      <c r="N2136" s="62">
        <f t="shared" si="33"/>
        <v>0</v>
      </c>
    </row>
    <row r="2137" spans="1:14" ht="12.75">
      <c r="A2137" s="63">
        <v>2134</v>
      </c>
      <c r="B2137" s="64" t="s">
        <v>2615</v>
      </c>
      <c r="C2137" s="64" t="s">
        <v>560</v>
      </c>
      <c r="D2137" s="64">
        <v>44</v>
      </c>
      <c r="E2137" s="64">
        <v>32</v>
      </c>
      <c r="F2137" s="64">
        <v>0</v>
      </c>
      <c r="G2137" s="64" t="s">
        <v>389</v>
      </c>
      <c r="H2137" s="64">
        <v>69</v>
      </c>
      <c r="I2137" s="64">
        <v>41</v>
      </c>
      <c r="J2137" s="64">
        <v>0</v>
      </c>
      <c r="K2137" s="64" t="s">
        <v>395</v>
      </c>
      <c r="L2137" s="64">
        <v>-5</v>
      </c>
      <c r="M2137" s="64">
        <v>1</v>
      </c>
      <c r="N2137" s="62">
        <f t="shared" si="33"/>
        <v>0</v>
      </c>
    </row>
    <row r="2138" spans="1:14" ht="12.75">
      <c r="A2138" s="63">
        <v>2135</v>
      </c>
      <c r="B2138" s="64" t="s">
        <v>2616</v>
      </c>
      <c r="C2138" s="64" t="s">
        <v>449</v>
      </c>
      <c r="D2138" s="64">
        <v>7</v>
      </c>
      <c r="E2138" s="64">
        <v>52</v>
      </c>
      <c r="F2138" s="64">
        <v>0</v>
      </c>
      <c r="G2138" s="64" t="s">
        <v>423</v>
      </c>
      <c r="H2138" s="64">
        <v>110</v>
      </c>
      <c r="I2138" s="64">
        <v>8</v>
      </c>
      <c r="J2138" s="64">
        <v>0</v>
      </c>
      <c r="K2138" s="64" t="s">
        <v>347</v>
      </c>
      <c r="L2138" s="64">
        <v>7</v>
      </c>
      <c r="M2138" s="64">
        <v>10</v>
      </c>
      <c r="N2138" s="62" t="str">
        <f t="shared" si="33"/>
        <v>WATES KULON PROGO</v>
      </c>
    </row>
    <row r="2139" spans="1:14" ht="12.75">
      <c r="A2139" s="63">
        <v>2136</v>
      </c>
      <c r="B2139" s="64" t="s">
        <v>2617</v>
      </c>
      <c r="C2139" s="64" t="s">
        <v>394</v>
      </c>
      <c r="D2139" s="64">
        <v>60</v>
      </c>
      <c r="E2139" s="64">
        <v>7</v>
      </c>
      <c r="F2139" s="64">
        <v>0</v>
      </c>
      <c r="G2139" s="64" t="s">
        <v>389</v>
      </c>
      <c r="H2139" s="64">
        <v>128</v>
      </c>
      <c r="I2139" s="64">
        <v>50</v>
      </c>
      <c r="J2139" s="64">
        <v>0</v>
      </c>
      <c r="K2139" s="64" t="s">
        <v>395</v>
      </c>
      <c r="L2139" s="64">
        <v>-8</v>
      </c>
      <c r="M2139" s="64">
        <v>1</v>
      </c>
      <c r="N2139" s="62">
        <f t="shared" si="33"/>
        <v>0</v>
      </c>
    </row>
    <row r="2140" spans="1:14" ht="12.75">
      <c r="A2140" s="63">
        <v>2137</v>
      </c>
      <c r="B2140" s="64" t="s">
        <v>0</v>
      </c>
      <c r="C2140" s="64" t="s">
        <v>451</v>
      </c>
      <c r="D2140" s="64">
        <v>36</v>
      </c>
      <c r="E2140" s="64">
        <v>56</v>
      </c>
      <c r="F2140" s="64">
        <v>0</v>
      </c>
      <c r="G2140" s="64" t="s">
        <v>389</v>
      </c>
      <c r="H2140" s="64">
        <v>121</v>
      </c>
      <c r="I2140" s="64">
        <v>47</v>
      </c>
      <c r="J2140" s="64">
        <v>0</v>
      </c>
      <c r="K2140" s="64" t="s">
        <v>395</v>
      </c>
      <c r="L2140" s="64">
        <v>-8</v>
      </c>
      <c r="M2140" s="64">
        <v>1</v>
      </c>
      <c r="N2140" s="62">
        <f t="shared" si="33"/>
        <v>0</v>
      </c>
    </row>
    <row r="2141" spans="1:14" ht="12.75">
      <c r="A2141" s="63">
        <v>2138</v>
      </c>
      <c r="B2141" s="64" t="s">
        <v>1</v>
      </c>
      <c r="C2141" s="64" t="s">
        <v>658</v>
      </c>
      <c r="D2141" s="64">
        <v>42</v>
      </c>
      <c r="E2141" s="64">
        <v>25</v>
      </c>
      <c r="F2141" s="64">
        <v>0</v>
      </c>
      <c r="G2141" s="64" t="s">
        <v>389</v>
      </c>
      <c r="H2141" s="64">
        <v>87</v>
      </c>
      <c r="I2141" s="64">
        <v>52</v>
      </c>
      <c r="J2141" s="64">
        <v>0</v>
      </c>
      <c r="K2141" s="64" t="s">
        <v>395</v>
      </c>
      <c r="L2141" s="64">
        <v>-6</v>
      </c>
      <c r="M2141" s="64">
        <v>1</v>
      </c>
      <c r="N2141" s="62">
        <f t="shared" si="33"/>
        <v>0</v>
      </c>
    </row>
    <row r="2142" spans="1:14" ht="12.75">
      <c r="A2142" s="63">
        <v>2139</v>
      </c>
      <c r="B2142" s="64" t="s">
        <v>2</v>
      </c>
      <c r="C2142" s="64" t="s">
        <v>523</v>
      </c>
      <c r="D2142" s="64">
        <v>43</v>
      </c>
      <c r="E2142" s="64">
        <v>2</v>
      </c>
      <c r="F2142" s="64">
        <v>0</v>
      </c>
      <c r="G2142" s="64" t="s">
        <v>389</v>
      </c>
      <c r="H2142" s="64">
        <v>88</v>
      </c>
      <c r="I2142" s="64">
        <v>14</v>
      </c>
      <c r="J2142" s="64">
        <v>0</v>
      </c>
      <c r="K2142" s="64" t="s">
        <v>395</v>
      </c>
      <c r="L2142" s="64">
        <v>-6</v>
      </c>
      <c r="M2142" s="64">
        <v>1</v>
      </c>
      <c r="N2142" s="62">
        <f t="shared" si="33"/>
        <v>0</v>
      </c>
    </row>
    <row r="2143" spans="1:14" ht="12.75">
      <c r="A2143" s="63">
        <v>2140</v>
      </c>
      <c r="B2143" s="64" t="s">
        <v>3</v>
      </c>
      <c r="C2143" s="64" t="s">
        <v>523</v>
      </c>
      <c r="D2143" s="64">
        <v>44</v>
      </c>
      <c r="E2143" s="64">
        <v>55</v>
      </c>
      <c r="F2143" s="64">
        <v>0</v>
      </c>
      <c r="G2143" s="64" t="s">
        <v>389</v>
      </c>
      <c r="H2143" s="64">
        <v>89</v>
      </c>
      <c r="I2143" s="64">
        <v>37</v>
      </c>
      <c r="J2143" s="64">
        <v>0</v>
      </c>
      <c r="K2143" s="64" t="s">
        <v>395</v>
      </c>
      <c r="L2143" s="64">
        <v>-6</v>
      </c>
      <c r="M2143" s="64">
        <v>1</v>
      </c>
      <c r="N2143" s="62">
        <f t="shared" si="33"/>
        <v>0</v>
      </c>
    </row>
    <row r="2144" spans="1:14" ht="12.75">
      <c r="A2144" s="63">
        <v>2141</v>
      </c>
      <c r="B2144" s="64" t="s">
        <v>4</v>
      </c>
      <c r="C2144" s="64" t="s">
        <v>399</v>
      </c>
      <c r="D2144" s="64">
        <v>26</v>
      </c>
      <c r="E2144" s="64">
        <v>12</v>
      </c>
      <c r="F2144" s="64">
        <v>0</v>
      </c>
      <c r="G2144" s="64" t="s">
        <v>389</v>
      </c>
      <c r="H2144" s="64">
        <v>36</v>
      </c>
      <c r="I2144" s="64">
        <v>29</v>
      </c>
      <c r="J2144" s="64">
        <v>0</v>
      </c>
      <c r="K2144" s="64" t="s">
        <v>347</v>
      </c>
      <c r="L2144" s="64">
        <v>3</v>
      </c>
      <c r="M2144" s="64">
        <v>1</v>
      </c>
      <c r="N2144" s="62">
        <f t="shared" si="33"/>
        <v>0</v>
      </c>
    </row>
    <row r="2145" spans="1:14" ht="12.75">
      <c r="A2145" s="63">
        <v>2142</v>
      </c>
      <c r="B2145" s="65" t="s">
        <v>5</v>
      </c>
      <c r="C2145" s="65" t="s">
        <v>710</v>
      </c>
      <c r="D2145" s="64">
        <v>27</v>
      </c>
      <c r="E2145" s="64">
        <v>60</v>
      </c>
      <c r="F2145" s="64">
        <v>0</v>
      </c>
      <c r="G2145" s="64" t="s">
        <v>423</v>
      </c>
      <c r="H2145" s="64">
        <v>26</v>
      </c>
      <c r="I2145" s="64">
        <v>40</v>
      </c>
      <c r="J2145" s="64">
        <v>0</v>
      </c>
      <c r="K2145" s="64" t="s">
        <v>347</v>
      </c>
      <c r="L2145" s="64">
        <v>2</v>
      </c>
      <c r="M2145" s="64">
        <v>1</v>
      </c>
      <c r="N2145" s="62">
        <f t="shared" si="33"/>
        <v>0</v>
      </c>
    </row>
    <row r="2146" spans="1:14" ht="12.75">
      <c r="A2146" s="63">
        <v>2143</v>
      </c>
      <c r="B2146" s="64" t="s">
        <v>6</v>
      </c>
      <c r="C2146" s="64" t="s">
        <v>558</v>
      </c>
      <c r="D2146" s="64">
        <v>41</v>
      </c>
      <c r="E2146" s="64">
        <v>19</v>
      </c>
      <c r="F2146" s="64">
        <v>0</v>
      </c>
      <c r="G2146" s="64" t="s">
        <v>423</v>
      </c>
      <c r="H2146" s="64">
        <v>174</v>
      </c>
      <c r="I2146" s="64">
        <v>48</v>
      </c>
      <c r="J2146" s="64">
        <v>0</v>
      </c>
      <c r="K2146" s="64" t="s">
        <v>347</v>
      </c>
      <c r="L2146" s="64">
        <v>12</v>
      </c>
      <c r="M2146" s="64">
        <v>1</v>
      </c>
      <c r="N2146" s="62">
        <f t="shared" si="33"/>
        <v>0</v>
      </c>
    </row>
    <row r="2147" spans="1:14" ht="12.75">
      <c r="A2147" s="63">
        <v>2144</v>
      </c>
      <c r="B2147" s="64" t="s">
        <v>7</v>
      </c>
      <c r="C2147" s="64" t="s">
        <v>1067</v>
      </c>
      <c r="D2147" s="64">
        <v>41</v>
      </c>
      <c r="E2147" s="64">
        <v>7</v>
      </c>
      <c r="F2147" s="64">
        <v>0</v>
      </c>
      <c r="G2147" s="64" t="s">
        <v>389</v>
      </c>
      <c r="H2147" s="64">
        <v>114</v>
      </c>
      <c r="I2147" s="64">
        <v>55</v>
      </c>
      <c r="J2147" s="64">
        <v>0</v>
      </c>
      <c r="K2147" s="64" t="s">
        <v>395</v>
      </c>
      <c r="L2147" s="64">
        <v>-8</v>
      </c>
      <c r="M2147" s="64">
        <v>1</v>
      </c>
      <c r="N2147" s="62">
        <f t="shared" si="33"/>
        <v>0</v>
      </c>
    </row>
    <row r="2148" spans="1:14" ht="12.75">
      <c r="A2148" s="63">
        <v>2145</v>
      </c>
      <c r="B2148" s="65" t="s">
        <v>8</v>
      </c>
      <c r="C2148" s="65" t="s">
        <v>660</v>
      </c>
      <c r="D2148" s="64">
        <v>47</v>
      </c>
      <c r="E2148" s="64">
        <v>24</v>
      </c>
      <c r="F2148" s="64">
        <v>0</v>
      </c>
      <c r="G2148" s="64" t="s">
        <v>389</v>
      </c>
      <c r="H2148" s="64">
        <v>120</v>
      </c>
      <c r="I2148" s="64">
        <v>12</v>
      </c>
      <c r="J2148" s="64">
        <v>0</v>
      </c>
      <c r="K2148" s="64" t="s">
        <v>395</v>
      </c>
      <c r="L2148" s="64">
        <v>-8</v>
      </c>
      <c r="M2148" s="64">
        <v>1</v>
      </c>
      <c r="N2148" s="62">
        <f t="shared" si="33"/>
        <v>0</v>
      </c>
    </row>
    <row r="2149" spans="1:14" ht="12.75">
      <c r="A2149" s="63">
        <v>2146</v>
      </c>
      <c r="B2149" s="64" t="s">
        <v>9</v>
      </c>
      <c r="C2149" s="64" t="s">
        <v>703</v>
      </c>
      <c r="D2149" s="64">
        <v>40</v>
      </c>
      <c r="E2149" s="64">
        <v>44</v>
      </c>
      <c r="F2149" s="64">
        <v>0</v>
      </c>
      <c r="G2149" s="64" t="s">
        <v>389</v>
      </c>
      <c r="H2149" s="64">
        <v>114</v>
      </c>
      <c r="I2149" s="64">
        <v>2</v>
      </c>
      <c r="J2149" s="64">
        <v>0</v>
      </c>
      <c r="K2149" s="64" t="s">
        <v>395</v>
      </c>
      <c r="L2149" s="64">
        <v>-7</v>
      </c>
      <c r="M2149" s="64">
        <v>1</v>
      </c>
      <c r="N2149" s="62">
        <f t="shared" si="33"/>
        <v>0</v>
      </c>
    </row>
    <row r="2150" spans="1:14" ht="12.75">
      <c r="A2150" s="63">
        <v>2147</v>
      </c>
      <c r="B2150" s="64" t="s">
        <v>10</v>
      </c>
      <c r="C2150" s="64" t="s">
        <v>849</v>
      </c>
      <c r="D2150" s="64">
        <v>26</v>
      </c>
      <c r="E2150" s="64">
        <v>41</v>
      </c>
      <c r="F2150" s="64">
        <v>0</v>
      </c>
      <c r="G2150" s="64" t="s">
        <v>389</v>
      </c>
      <c r="H2150" s="64">
        <v>78</v>
      </c>
      <c r="I2150" s="64">
        <v>59</v>
      </c>
      <c r="J2150" s="64">
        <v>0</v>
      </c>
      <c r="K2150" s="64" t="s">
        <v>395</v>
      </c>
      <c r="L2150" s="64">
        <v>-5</v>
      </c>
      <c r="M2150" s="64">
        <v>1</v>
      </c>
      <c r="N2150" s="62">
        <f t="shared" si="33"/>
        <v>0</v>
      </c>
    </row>
    <row r="2151" spans="1:14" ht="12.75">
      <c r="A2151" s="63">
        <v>2148</v>
      </c>
      <c r="B2151" s="65" t="s">
        <v>11</v>
      </c>
      <c r="C2151" s="65" t="s">
        <v>719</v>
      </c>
      <c r="D2151" s="64">
        <v>26</v>
      </c>
      <c r="E2151" s="64">
        <v>41</v>
      </c>
      <c r="F2151" s="64">
        <v>0</v>
      </c>
      <c r="G2151" s="64" t="s">
        <v>389</v>
      </c>
      <c r="H2151" s="64">
        <v>80</v>
      </c>
      <c r="I2151" s="64">
        <v>6</v>
      </c>
      <c r="J2151" s="64">
        <v>0</v>
      </c>
      <c r="K2151" s="64" t="s">
        <v>395</v>
      </c>
      <c r="L2151" s="64">
        <v>-5</v>
      </c>
      <c r="M2151" s="64">
        <v>1</v>
      </c>
      <c r="N2151" s="62">
        <f t="shared" si="33"/>
        <v>0</v>
      </c>
    </row>
    <row r="2152" spans="1:14" ht="12.75">
      <c r="A2152" s="63">
        <v>2149</v>
      </c>
      <c r="B2152" s="64" t="s">
        <v>12</v>
      </c>
      <c r="C2152" s="64" t="s">
        <v>685</v>
      </c>
      <c r="D2152" s="64">
        <v>44</v>
      </c>
      <c r="E2152" s="64">
        <v>41</v>
      </c>
      <c r="F2152" s="64">
        <v>0</v>
      </c>
      <c r="G2152" s="64" t="s">
        <v>389</v>
      </c>
      <c r="H2152" s="64">
        <v>111</v>
      </c>
      <c r="I2152" s="64">
        <v>6</v>
      </c>
      <c r="J2152" s="64">
        <v>0</v>
      </c>
      <c r="K2152" s="64" t="s">
        <v>395</v>
      </c>
      <c r="L2152" s="64">
        <v>-7</v>
      </c>
      <c r="M2152" s="64">
        <v>1</v>
      </c>
      <c r="N2152" s="62">
        <f t="shared" si="33"/>
        <v>0</v>
      </c>
    </row>
    <row r="2153" spans="1:14" ht="12.75">
      <c r="A2153" s="63">
        <v>2150</v>
      </c>
      <c r="B2153" s="64" t="s">
        <v>13</v>
      </c>
      <c r="C2153" s="64" t="s">
        <v>458</v>
      </c>
      <c r="D2153" s="64">
        <v>41</v>
      </c>
      <c r="E2153" s="64">
        <v>4</v>
      </c>
      <c r="F2153" s="64">
        <v>0</v>
      </c>
      <c r="G2153" s="64" t="s">
        <v>389</v>
      </c>
      <c r="H2153" s="64">
        <v>73</v>
      </c>
      <c r="I2153" s="64">
        <v>42</v>
      </c>
      <c r="J2153" s="64">
        <v>0</v>
      </c>
      <c r="K2153" s="64" t="s">
        <v>395</v>
      </c>
      <c r="L2153" s="64">
        <v>-5</v>
      </c>
      <c r="M2153" s="64">
        <v>1</v>
      </c>
      <c r="N2153" s="62">
        <f t="shared" si="33"/>
        <v>0</v>
      </c>
    </row>
    <row r="2154" spans="1:14" ht="12.75">
      <c r="A2154" s="63">
        <v>2151</v>
      </c>
      <c r="B2154" s="64" t="s">
        <v>14</v>
      </c>
      <c r="C2154" s="64" t="s">
        <v>2116</v>
      </c>
      <c r="D2154" s="64">
        <v>41</v>
      </c>
      <c r="E2154" s="64">
        <v>21</v>
      </c>
      <c r="F2154" s="64">
        <v>0</v>
      </c>
      <c r="G2154" s="64" t="s">
        <v>389</v>
      </c>
      <c r="H2154" s="64">
        <v>71</v>
      </c>
      <c r="I2154" s="64">
        <v>48</v>
      </c>
      <c r="J2154" s="64">
        <v>0</v>
      </c>
      <c r="K2154" s="64" t="s">
        <v>395</v>
      </c>
      <c r="L2154" s="64">
        <v>-5</v>
      </c>
      <c r="M2154" s="64">
        <v>1</v>
      </c>
      <c r="N2154" s="62">
        <f t="shared" si="33"/>
        <v>0</v>
      </c>
    </row>
    <row r="2155" spans="1:14" ht="12.75">
      <c r="A2155" s="63">
        <v>2152</v>
      </c>
      <c r="B2155" s="65" t="s">
        <v>15</v>
      </c>
      <c r="C2155" s="65" t="s">
        <v>643</v>
      </c>
      <c r="D2155" s="64">
        <v>42</v>
      </c>
      <c r="E2155" s="64">
        <v>10</v>
      </c>
      <c r="F2155" s="64">
        <v>0</v>
      </c>
      <c r="G2155" s="64" t="s">
        <v>389</v>
      </c>
      <c r="H2155" s="64">
        <v>72</v>
      </c>
      <c r="I2155" s="64">
        <v>43</v>
      </c>
      <c r="J2155" s="64">
        <v>0</v>
      </c>
      <c r="K2155" s="64" t="s">
        <v>395</v>
      </c>
      <c r="L2155" s="64">
        <v>-5</v>
      </c>
      <c r="M2155" s="64">
        <v>1</v>
      </c>
      <c r="N2155" s="62">
        <f t="shared" si="33"/>
        <v>0</v>
      </c>
    </row>
    <row r="2156" spans="1:14" ht="12.75">
      <c r="A2156" s="63">
        <v>2153</v>
      </c>
      <c r="B2156" s="64" t="s">
        <v>16</v>
      </c>
      <c r="C2156" s="64" t="s">
        <v>458</v>
      </c>
      <c r="D2156" s="64">
        <v>40</v>
      </c>
      <c r="E2156" s="64">
        <v>51</v>
      </c>
      <c r="F2156" s="64">
        <v>0</v>
      </c>
      <c r="G2156" s="64" t="s">
        <v>389</v>
      </c>
      <c r="H2156" s="64">
        <v>72</v>
      </c>
      <c r="I2156" s="64">
        <v>38</v>
      </c>
      <c r="J2156" s="64">
        <v>0</v>
      </c>
      <c r="K2156" s="64" t="s">
        <v>395</v>
      </c>
      <c r="L2156" s="64">
        <v>-5</v>
      </c>
      <c r="M2156" s="64">
        <v>1</v>
      </c>
      <c r="N2156" s="62">
        <f t="shared" si="33"/>
        <v>0</v>
      </c>
    </row>
    <row r="2157" spans="1:14" ht="12.75">
      <c r="A2157" s="63">
        <v>2154</v>
      </c>
      <c r="B2157" s="65" t="s">
        <v>17</v>
      </c>
      <c r="C2157" s="65" t="s">
        <v>641</v>
      </c>
      <c r="D2157" s="64">
        <v>40</v>
      </c>
      <c r="E2157" s="64">
        <v>10</v>
      </c>
      <c r="F2157" s="64">
        <v>0</v>
      </c>
      <c r="G2157" s="64" t="s">
        <v>389</v>
      </c>
      <c r="H2157" s="64">
        <v>80</v>
      </c>
      <c r="I2157" s="64">
        <v>39</v>
      </c>
      <c r="J2157" s="64">
        <v>0</v>
      </c>
      <c r="K2157" s="64" t="s">
        <v>395</v>
      </c>
      <c r="L2157" s="64">
        <v>-5</v>
      </c>
      <c r="M2157" s="64">
        <v>1</v>
      </c>
      <c r="N2157" s="62">
        <f t="shared" si="33"/>
        <v>0</v>
      </c>
    </row>
    <row r="2158" spans="1:14" ht="12.75">
      <c r="A2158" s="63">
        <v>2155</v>
      </c>
      <c r="B2158" s="64" t="s">
        <v>18</v>
      </c>
      <c r="C2158" s="64" t="s">
        <v>660</v>
      </c>
      <c r="D2158" s="64">
        <v>48</v>
      </c>
      <c r="E2158" s="64">
        <v>21</v>
      </c>
      <c r="F2158" s="64">
        <v>0</v>
      </c>
      <c r="G2158" s="64" t="s">
        <v>389</v>
      </c>
      <c r="H2158" s="64">
        <v>122</v>
      </c>
      <c r="I2158" s="64">
        <v>39</v>
      </c>
      <c r="J2158" s="64">
        <v>0</v>
      </c>
      <c r="K2158" s="64" t="s">
        <v>395</v>
      </c>
      <c r="L2158" s="64">
        <v>-8</v>
      </c>
      <c r="M2158" s="64">
        <v>1</v>
      </c>
      <c r="N2158" s="62">
        <f t="shared" si="33"/>
        <v>0</v>
      </c>
    </row>
    <row r="2159" spans="1:14" ht="12.75">
      <c r="A2159" s="63">
        <v>2156</v>
      </c>
      <c r="B2159" s="65" t="s">
        <v>19</v>
      </c>
      <c r="C2159" s="65" t="s">
        <v>394</v>
      </c>
      <c r="D2159" s="64">
        <v>60</v>
      </c>
      <c r="E2159" s="64">
        <v>43</v>
      </c>
      <c r="F2159" s="64">
        <v>0</v>
      </c>
      <c r="G2159" s="64" t="s">
        <v>389</v>
      </c>
      <c r="H2159" s="64">
        <v>135</v>
      </c>
      <c r="I2159" s="64">
        <v>4</v>
      </c>
      <c r="J2159" s="64">
        <v>0</v>
      </c>
      <c r="K2159" s="64" t="s">
        <v>395</v>
      </c>
      <c r="L2159" s="64">
        <v>-8</v>
      </c>
      <c r="M2159" s="64">
        <v>1</v>
      </c>
      <c r="N2159" s="62">
        <f t="shared" si="33"/>
        <v>0</v>
      </c>
    </row>
    <row r="2160" spans="1:14" ht="12.75">
      <c r="A2160" s="63">
        <v>2157</v>
      </c>
      <c r="B2160" s="64" t="s">
        <v>20</v>
      </c>
      <c r="C2160" s="64" t="s">
        <v>921</v>
      </c>
      <c r="D2160" s="64">
        <v>37</v>
      </c>
      <c r="E2160" s="64">
        <v>37</v>
      </c>
      <c r="F2160" s="64">
        <v>0</v>
      </c>
      <c r="G2160" s="64" t="s">
        <v>389</v>
      </c>
      <c r="H2160" s="64">
        <v>97</v>
      </c>
      <c r="I2160" s="64">
        <v>16</v>
      </c>
      <c r="J2160" s="64">
        <v>0</v>
      </c>
      <c r="K2160" s="64" t="s">
        <v>395</v>
      </c>
      <c r="L2160" s="64">
        <v>-6</v>
      </c>
      <c r="M2160" s="64">
        <v>1</v>
      </c>
      <c r="N2160" s="62">
        <f t="shared" si="33"/>
        <v>0</v>
      </c>
    </row>
    <row r="2161" spans="1:14" ht="12.75">
      <c r="A2161" s="63">
        <v>2158</v>
      </c>
      <c r="B2161" s="64" t="s">
        <v>21</v>
      </c>
      <c r="C2161" s="64" t="s">
        <v>403</v>
      </c>
      <c r="D2161" s="64">
        <v>33</v>
      </c>
      <c r="E2161" s="64">
        <v>59</v>
      </c>
      <c r="F2161" s="64">
        <v>0</v>
      </c>
      <c r="G2161" s="64" t="s">
        <v>389</v>
      </c>
      <c r="H2161" s="64">
        <v>98</v>
      </c>
      <c r="I2161" s="64">
        <v>30</v>
      </c>
      <c r="J2161" s="64">
        <v>0</v>
      </c>
      <c r="K2161" s="64" t="s">
        <v>395</v>
      </c>
      <c r="L2161" s="64">
        <v>-6</v>
      </c>
      <c r="M2161" s="64">
        <v>1</v>
      </c>
      <c r="N2161" s="62">
        <f t="shared" si="33"/>
        <v>0</v>
      </c>
    </row>
    <row r="2162" spans="1:14" ht="12.75">
      <c r="A2162" s="63">
        <v>2159</v>
      </c>
      <c r="B2162" s="64" t="s">
        <v>22</v>
      </c>
      <c r="C2162" s="64" t="s">
        <v>1228</v>
      </c>
      <c r="D2162" s="64">
        <v>48</v>
      </c>
      <c r="E2162" s="64">
        <v>13</v>
      </c>
      <c r="F2162" s="64">
        <v>0</v>
      </c>
      <c r="G2162" s="64" t="s">
        <v>389</v>
      </c>
      <c r="H2162" s="64">
        <v>16</v>
      </c>
      <c r="I2162" s="64">
        <v>22</v>
      </c>
      <c r="J2162" s="64">
        <v>0</v>
      </c>
      <c r="K2162" s="64" t="s">
        <v>347</v>
      </c>
      <c r="L2162" s="64">
        <v>1</v>
      </c>
      <c r="M2162" s="64">
        <v>1</v>
      </c>
      <c r="N2162" s="62">
        <f t="shared" si="33"/>
        <v>0</v>
      </c>
    </row>
    <row r="2163" spans="1:14" ht="12.75">
      <c r="A2163" s="63">
        <v>2160</v>
      </c>
      <c r="B2163" s="64" t="s">
        <v>23</v>
      </c>
      <c r="C2163" s="64" t="s">
        <v>674</v>
      </c>
      <c r="D2163" s="64">
        <v>51</v>
      </c>
      <c r="E2163" s="64">
        <v>7</v>
      </c>
      <c r="F2163" s="64">
        <v>0</v>
      </c>
      <c r="G2163" s="64" t="s">
        <v>389</v>
      </c>
      <c r="H2163" s="64">
        <v>6</v>
      </c>
      <c r="I2163" s="64">
        <v>13</v>
      </c>
      <c r="J2163" s="64">
        <v>0</v>
      </c>
      <c r="K2163" s="64" t="s">
        <v>347</v>
      </c>
      <c r="L2163" s="64">
        <v>1</v>
      </c>
      <c r="M2163" s="64">
        <v>1</v>
      </c>
      <c r="N2163" s="62">
        <f t="shared" si="33"/>
        <v>0</v>
      </c>
    </row>
    <row r="2164" spans="1:14" ht="12.75">
      <c r="A2164" s="63">
        <v>2161</v>
      </c>
      <c r="B2164" s="64" t="s">
        <v>24</v>
      </c>
      <c r="C2164" s="64" t="s">
        <v>394</v>
      </c>
      <c r="D2164" s="64">
        <v>52</v>
      </c>
      <c r="E2164" s="64">
        <v>11</v>
      </c>
      <c r="F2164" s="64">
        <v>0</v>
      </c>
      <c r="G2164" s="64" t="s">
        <v>389</v>
      </c>
      <c r="H2164" s="64">
        <v>122</v>
      </c>
      <c r="I2164" s="64">
        <v>3</v>
      </c>
      <c r="J2164" s="64">
        <v>0</v>
      </c>
      <c r="K2164" s="64" t="s">
        <v>395</v>
      </c>
      <c r="L2164" s="64">
        <v>-8</v>
      </c>
      <c r="M2164" s="64">
        <v>1</v>
      </c>
      <c r="N2164" s="62">
        <f t="shared" si="33"/>
        <v>0</v>
      </c>
    </row>
    <row r="2165" spans="1:14" ht="12.75">
      <c r="A2165" s="63">
        <v>2162</v>
      </c>
      <c r="B2165" s="64" t="s">
        <v>25</v>
      </c>
      <c r="C2165" s="64" t="s">
        <v>476</v>
      </c>
      <c r="D2165" s="64">
        <v>41</v>
      </c>
      <c r="E2165" s="64">
        <v>15</v>
      </c>
      <c r="F2165" s="64">
        <v>0</v>
      </c>
      <c r="G2165" s="64" t="s">
        <v>389</v>
      </c>
      <c r="H2165" s="64">
        <v>76</v>
      </c>
      <c r="I2165" s="64">
        <v>55</v>
      </c>
      <c r="J2165" s="64">
        <v>0</v>
      </c>
      <c r="K2165" s="64" t="s">
        <v>395</v>
      </c>
      <c r="L2165" s="64">
        <v>-5</v>
      </c>
      <c r="M2165" s="64">
        <v>1</v>
      </c>
      <c r="N2165" s="62">
        <f t="shared" si="33"/>
        <v>0</v>
      </c>
    </row>
    <row r="2166" spans="1:14" ht="12.75">
      <c r="A2166" s="63">
        <v>2163</v>
      </c>
      <c r="B2166" s="64" t="s">
        <v>26</v>
      </c>
      <c r="C2166" s="64" t="s">
        <v>699</v>
      </c>
      <c r="D2166" s="64">
        <v>48</v>
      </c>
      <c r="E2166" s="64">
        <v>11</v>
      </c>
      <c r="F2166" s="64">
        <v>0</v>
      </c>
      <c r="G2166" s="64" t="s">
        <v>389</v>
      </c>
      <c r="H2166" s="64">
        <v>103</v>
      </c>
      <c r="I2166" s="64">
        <v>38</v>
      </c>
      <c r="J2166" s="64">
        <v>0</v>
      </c>
      <c r="K2166" s="64" t="s">
        <v>395</v>
      </c>
      <c r="L2166" s="64">
        <v>-6</v>
      </c>
      <c r="M2166" s="64">
        <v>1</v>
      </c>
      <c r="N2166" s="62">
        <f t="shared" si="33"/>
        <v>0</v>
      </c>
    </row>
    <row r="2167" spans="1:14" ht="12.75">
      <c r="A2167" s="63">
        <v>2164</v>
      </c>
      <c r="B2167" s="64" t="s">
        <v>27</v>
      </c>
      <c r="C2167" s="64" t="s">
        <v>464</v>
      </c>
      <c r="D2167" s="64">
        <v>45</v>
      </c>
      <c r="E2167" s="64">
        <v>7</v>
      </c>
      <c r="F2167" s="64">
        <v>0</v>
      </c>
      <c r="G2167" s="64" t="s">
        <v>389</v>
      </c>
      <c r="H2167" s="64">
        <v>95</v>
      </c>
      <c r="I2167" s="64">
        <v>5</v>
      </c>
      <c r="J2167" s="64">
        <v>0</v>
      </c>
      <c r="K2167" s="64" t="s">
        <v>395</v>
      </c>
      <c r="L2167" s="64">
        <v>-6</v>
      </c>
      <c r="M2167" s="64">
        <v>1</v>
      </c>
      <c r="N2167" s="62">
        <f t="shared" si="33"/>
        <v>0</v>
      </c>
    </row>
    <row r="2168" spans="1:14" ht="12.75">
      <c r="A2168" s="63">
        <v>2165</v>
      </c>
      <c r="B2168" s="64" t="s">
        <v>28</v>
      </c>
      <c r="C2168" s="64" t="s">
        <v>476</v>
      </c>
      <c r="D2168" s="64">
        <v>40</v>
      </c>
      <c r="E2168" s="64">
        <v>12</v>
      </c>
      <c r="F2168" s="64">
        <v>0</v>
      </c>
      <c r="G2168" s="64" t="s">
        <v>389</v>
      </c>
      <c r="H2168" s="64">
        <v>75</v>
      </c>
      <c r="I2168" s="64">
        <v>9</v>
      </c>
      <c r="J2168" s="64">
        <v>0</v>
      </c>
      <c r="K2168" s="64" t="s">
        <v>395</v>
      </c>
      <c r="L2168" s="64">
        <v>-5</v>
      </c>
      <c r="M2168" s="64">
        <v>1</v>
      </c>
      <c r="N2168" s="62">
        <f t="shared" si="33"/>
        <v>0</v>
      </c>
    </row>
    <row r="2169" spans="1:14" ht="12.75">
      <c r="A2169" s="63">
        <v>2166</v>
      </c>
      <c r="B2169" s="65" t="s">
        <v>29</v>
      </c>
      <c r="C2169" s="65" t="s">
        <v>451</v>
      </c>
      <c r="D2169" s="64">
        <v>39</v>
      </c>
      <c r="E2169" s="64">
        <v>31</v>
      </c>
      <c r="F2169" s="64">
        <v>0</v>
      </c>
      <c r="G2169" s="64" t="s">
        <v>389</v>
      </c>
      <c r="H2169" s="64">
        <v>122</v>
      </c>
      <c r="I2169" s="64">
        <v>13</v>
      </c>
      <c r="J2169" s="64">
        <v>0</v>
      </c>
      <c r="K2169" s="64" t="s">
        <v>395</v>
      </c>
      <c r="L2169" s="64">
        <v>-8</v>
      </c>
      <c r="M2169" s="64">
        <v>1</v>
      </c>
      <c r="N2169" s="62">
        <f t="shared" si="33"/>
        <v>0</v>
      </c>
    </row>
    <row r="2170" spans="1:14" ht="12.75">
      <c r="A2170" s="63">
        <v>2167</v>
      </c>
      <c r="B2170" s="65" t="s">
        <v>30</v>
      </c>
      <c r="C2170" s="65" t="s">
        <v>1030</v>
      </c>
      <c r="D2170" s="64">
        <v>39</v>
      </c>
      <c r="E2170" s="64">
        <v>41</v>
      </c>
      <c r="F2170" s="64">
        <v>0</v>
      </c>
      <c r="G2170" s="64" t="s">
        <v>389</v>
      </c>
      <c r="H2170" s="64">
        <v>75</v>
      </c>
      <c r="I2170" s="64">
        <v>36</v>
      </c>
      <c r="J2170" s="64">
        <v>0</v>
      </c>
      <c r="K2170" s="64" t="s">
        <v>395</v>
      </c>
      <c r="L2170" s="64">
        <v>-5</v>
      </c>
      <c r="M2170" s="64">
        <v>1</v>
      </c>
      <c r="N2170" s="62">
        <f t="shared" si="33"/>
        <v>0</v>
      </c>
    </row>
    <row r="2171" spans="1:14" ht="12.75">
      <c r="A2171" s="63">
        <v>2168</v>
      </c>
      <c r="B2171" s="64" t="s">
        <v>30</v>
      </c>
      <c r="C2171" s="64" t="s">
        <v>539</v>
      </c>
      <c r="D2171" s="64">
        <v>34</v>
      </c>
      <c r="E2171" s="64">
        <v>16</v>
      </c>
      <c r="F2171" s="64">
        <v>0</v>
      </c>
      <c r="G2171" s="64" t="s">
        <v>389</v>
      </c>
      <c r="H2171" s="64">
        <v>77</v>
      </c>
      <c r="I2171" s="64">
        <v>54</v>
      </c>
      <c r="J2171" s="64">
        <v>0</v>
      </c>
      <c r="K2171" s="64" t="s">
        <v>395</v>
      </c>
      <c r="L2171" s="64">
        <v>-5</v>
      </c>
      <c r="M2171" s="64">
        <v>1</v>
      </c>
      <c r="N2171" s="62">
        <f t="shared" si="33"/>
        <v>0</v>
      </c>
    </row>
    <row r="2172" spans="1:14" ht="12.75">
      <c r="A2172" s="63">
        <v>2169</v>
      </c>
      <c r="B2172" s="64" t="s">
        <v>30</v>
      </c>
      <c r="C2172" s="64" t="s">
        <v>445</v>
      </c>
      <c r="D2172" s="64">
        <v>39</v>
      </c>
      <c r="E2172" s="64">
        <v>30</v>
      </c>
      <c r="F2172" s="64">
        <v>0</v>
      </c>
      <c r="G2172" s="64" t="s">
        <v>389</v>
      </c>
      <c r="H2172" s="64">
        <v>83</v>
      </c>
      <c r="I2172" s="64">
        <v>52</v>
      </c>
      <c r="J2172" s="64">
        <v>0</v>
      </c>
      <c r="K2172" s="64" t="s">
        <v>395</v>
      </c>
      <c r="L2172" s="64">
        <v>-5</v>
      </c>
      <c r="M2172" s="64">
        <v>1</v>
      </c>
      <c r="N2172" s="62">
        <f t="shared" si="33"/>
        <v>0</v>
      </c>
    </row>
    <row r="2173" spans="1:14" ht="12.75">
      <c r="A2173" s="63">
        <v>2170</v>
      </c>
      <c r="B2173" s="65" t="s">
        <v>31</v>
      </c>
      <c r="C2173" s="65" t="s">
        <v>1243</v>
      </c>
      <c r="D2173" s="64">
        <v>22</v>
      </c>
      <c r="E2173" s="64">
        <v>29</v>
      </c>
      <c r="F2173" s="64">
        <v>0</v>
      </c>
      <c r="G2173" s="64" t="s">
        <v>423</v>
      </c>
      <c r="H2173" s="64">
        <v>17</v>
      </c>
      <c r="I2173" s="64">
        <v>28</v>
      </c>
      <c r="J2173" s="64">
        <v>0</v>
      </c>
      <c r="K2173" s="64" t="s">
        <v>347</v>
      </c>
      <c r="L2173" s="64">
        <v>2</v>
      </c>
      <c r="M2173" s="64">
        <v>1</v>
      </c>
      <c r="N2173" s="62">
        <f t="shared" si="33"/>
        <v>0</v>
      </c>
    </row>
    <row r="2174" spans="1:14" ht="12.75">
      <c r="A2174" s="63">
        <v>2171</v>
      </c>
      <c r="B2174" s="64" t="s">
        <v>32</v>
      </c>
      <c r="C2174" s="64" t="s">
        <v>394</v>
      </c>
      <c r="D2174" s="64">
        <v>42</v>
      </c>
      <c r="E2174" s="64">
        <v>16</v>
      </c>
      <c r="F2174" s="64">
        <v>0</v>
      </c>
      <c r="G2174" s="64" t="s">
        <v>389</v>
      </c>
      <c r="H2174" s="64">
        <v>82</v>
      </c>
      <c r="I2174" s="64">
        <v>58</v>
      </c>
      <c r="J2174" s="64">
        <v>0</v>
      </c>
      <c r="K2174" s="64" t="s">
        <v>395</v>
      </c>
      <c r="L2174" s="64">
        <v>-5</v>
      </c>
      <c r="M2174" s="64">
        <v>1</v>
      </c>
      <c r="N2174" s="62">
        <f t="shared" si="33"/>
        <v>0</v>
      </c>
    </row>
    <row r="2175" spans="1:14" ht="12.75">
      <c r="A2175" s="63">
        <v>2172</v>
      </c>
      <c r="B2175" s="64" t="s">
        <v>33</v>
      </c>
      <c r="C2175" s="64" t="s">
        <v>1067</v>
      </c>
      <c r="D2175" s="64">
        <v>40</v>
      </c>
      <c r="E2175" s="64">
        <v>54</v>
      </c>
      <c r="F2175" s="64">
        <v>0</v>
      </c>
      <c r="G2175" s="64" t="s">
        <v>389</v>
      </c>
      <c r="H2175" s="64">
        <v>117</v>
      </c>
      <c r="I2175" s="64">
        <v>48</v>
      </c>
      <c r="J2175" s="64">
        <v>0</v>
      </c>
      <c r="K2175" s="64" t="s">
        <v>395</v>
      </c>
      <c r="L2175" s="64">
        <v>-8</v>
      </c>
      <c r="M2175" s="64">
        <v>1</v>
      </c>
      <c r="N2175" s="62">
        <f t="shared" si="33"/>
        <v>0</v>
      </c>
    </row>
    <row r="2176" spans="1:14" ht="12.75">
      <c r="A2176" s="63">
        <v>2173</v>
      </c>
      <c r="B2176" s="64" t="s">
        <v>34</v>
      </c>
      <c r="C2176" s="64" t="s">
        <v>394</v>
      </c>
      <c r="D2176" s="64">
        <v>49</v>
      </c>
      <c r="E2176" s="64">
        <v>54</v>
      </c>
      <c r="F2176" s="64">
        <v>0</v>
      </c>
      <c r="G2176" s="64" t="s">
        <v>389</v>
      </c>
      <c r="H2176" s="64">
        <v>97</v>
      </c>
      <c r="I2176" s="64">
        <v>14</v>
      </c>
      <c r="J2176" s="64">
        <v>0</v>
      </c>
      <c r="K2176" s="64" t="s">
        <v>395</v>
      </c>
      <c r="L2176" s="64">
        <v>-6</v>
      </c>
      <c r="M2176" s="64">
        <v>1</v>
      </c>
      <c r="N2176" s="62">
        <f t="shared" si="33"/>
        <v>0</v>
      </c>
    </row>
    <row r="2177" spans="1:14" ht="12.75">
      <c r="A2177" s="63">
        <v>2174</v>
      </c>
      <c r="B2177" s="64" t="s">
        <v>35</v>
      </c>
      <c r="C2177" s="64" t="s">
        <v>844</v>
      </c>
      <c r="D2177" s="64">
        <v>35</v>
      </c>
      <c r="E2177" s="64">
        <v>1</v>
      </c>
      <c r="F2177" s="64">
        <v>0</v>
      </c>
      <c r="G2177" s="64" t="s">
        <v>389</v>
      </c>
      <c r="H2177" s="64">
        <v>110</v>
      </c>
      <c r="I2177" s="64">
        <v>44</v>
      </c>
      <c r="J2177" s="64">
        <v>0</v>
      </c>
      <c r="K2177" s="64" t="s">
        <v>395</v>
      </c>
      <c r="L2177" s="64">
        <v>-7</v>
      </c>
      <c r="M2177" s="64">
        <v>1</v>
      </c>
      <c r="N2177" s="62">
        <f t="shared" si="33"/>
        <v>0</v>
      </c>
    </row>
    <row r="2178" spans="1:14" ht="12.75">
      <c r="A2178" s="63">
        <v>2175</v>
      </c>
      <c r="B2178" s="64" t="s">
        <v>36</v>
      </c>
      <c r="C2178" s="64" t="s">
        <v>539</v>
      </c>
      <c r="D2178" s="64">
        <v>36</v>
      </c>
      <c r="E2178" s="64">
        <v>8</v>
      </c>
      <c r="F2178" s="64">
        <v>0</v>
      </c>
      <c r="G2178" s="64" t="s">
        <v>389</v>
      </c>
      <c r="H2178" s="64">
        <v>80</v>
      </c>
      <c r="I2178" s="64">
        <v>14</v>
      </c>
      <c r="J2178" s="64">
        <v>0</v>
      </c>
      <c r="K2178" s="64" t="s">
        <v>395</v>
      </c>
      <c r="L2178" s="64">
        <v>-5</v>
      </c>
      <c r="M2178" s="64">
        <v>1</v>
      </c>
      <c r="N2178" s="62">
        <f t="shared" si="33"/>
        <v>0</v>
      </c>
    </row>
    <row r="2179" spans="1:14" ht="12.75">
      <c r="A2179" s="63">
        <v>2176</v>
      </c>
      <c r="B2179" s="64" t="s">
        <v>37</v>
      </c>
      <c r="C2179" s="64" t="s">
        <v>523</v>
      </c>
      <c r="D2179" s="64">
        <v>44</v>
      </c>
      <c r="E2179" s="64">
        <v>22</v>
      </c>
      <c r="F2179" s="64">
        <v>0</v>
      </c>
      <c r="G2179" s="64" t="s">
        <v>389</v>
      </c>
      <c r="H2179" s="64">
        <v>89</v>
      </c>
      <c r="I2179" s="64">
        <v>50</v>
      </c>
      <c r="J2179" s="64">
        <v>0</v>
      </c>
      <c r="K2179" s="64" t="s">
        <v>395</v>
      </c>
      <c r="L2179" s="64">
        <v>-6</v>
      </c>
      <c r="M2179" s="64">
        <v>1</v>
      </c>
      <c r="N2179" s="62">
        <f aca="true" t="shared" si="34" ref="N2179:N2213">+IF(C2179=$N$1,B2179,)</f>
        <v>0</v>
      </c>
    </row>
    <row r="2180" spans="1:14" ht="12.75">
      <c r="A2180" s="63">
        <v>2177</v>
      </c>
      <c r="B2180" s="64" t="s">
        <v>38</v>
      </c>
      <c r="C2180" s="64" t="s">
        <v>701</v>
      </c>
      <c r="D2180" s="64">
        <v>36</v>
      </c>
      <c r="E2180" s="64">
        <v>59</v>
      </c>
      <c r="F2180" s="64">
        <v>0</v>
      </c>
      <c r="G2180" s="64" t="s">
        <v>389</v>
      </c>
      <c r="H2180" s="64">
        <v>82</v>
      </c>
      <c r="I2180" s="64">
        <v>32</v>
      </c>
      <c r="J2180" s="64">
        <v>0</v>
      </c>
      <c r="K2180" s="64" t="s">
        <v>395</v>
      </c>
      <c r="L2180" s="64">
        <v>-5</v>
      </c>
      <c r="M2180" s="64">
        <v>1</v>
      </c>
      <c r="N2180" s="62">
        <f t="shared" si="34"/>
        <v>0</v>
      </c>
    </row>
    <row r="2181" spans="1:14" ht="12.75">
      <c r="A2181" s="63">
        <v>2178</v>
      </c>
      <c r="B2181" s="65" t="s">
        <v>39</v>
      </c>
      <c r="C2181" s="65" t="s">
        <v>685</v>
      </c>
      <c r="D2181" s="64">
        <v>48</v>
      </c>
      <c r="E2181" s="64">
        <v>6</v>
      </c>
      <c r="F2181" s="64">
        <v>0</v>
      </c>
      <c r="G2181" s="64" t="s">
        <v>389</v>
      </c>
      <c r="H2181" s="64">
        <v>105</v>
      </c>
      <c r="I2181" s="64">
        <v>34</v>
      </c>
      <c r="J2181" s="64">
        <v>0</v>
      </c>
      <c r="K2181" s="64" t="s">
        <v>395</v>
      </c>
      <c r="L2181" s="64">
        <v>-7</v>
      </c>
      <c r="M2181" s="64">
        <v>1</v>
      </c>
      <c r="N2181" s="62">
        <f t="shared" si="34"/>
        <v>0</v>
      </c>
    </row>
    <row r="2182" spans="1:14" ht="12.75">
      <c r="A2182" s="63">
        <v>2179</v>
      </c>
      <c r="B2182" s="64" t="s">
        <v>40</v>
      </c>
      <c r="C2182" s="64" t="s">
        <v>449</v>
      </c>
      <c r="D2182" s="64">
        <v>7</v>
      </c>
      <c r="E2182" s="64">
        <v>50</v>
      </c>
      <c r="F2182" s="64">
        <v>0</v>
      </c>
      <c r="G2182" s="64" t="s">
        <v>423</v>
      </c>
      <c r="H2182" s="64">
        <v>110</v>
      </c>
      <c r="I2182" s="64">
        <v>55</v>
      </c>
      <c r="J2182" s="64">
        <v>0</v>
      </c>
      <c r="K2182" s="64" t="s">
        <v>347</v>
      </c>
      <c r="L2182" s="64">
        <v>7</v>
      </c>
      <c r="M2182" s="64">
        <v>10</v>
      </c>
      <c r="N2182" s="62" t="str">
        <f t="shared" si="34"/>
        <v>WONOGIRI</v>
      </c>
    </row>
    <row r="2183" spans="1:14" ht="12.75">
      <c r="A2183" s="63">
        <v>2180</v>
      </c>
      <c r="B2183" s="64" t="s">
        <v>41</v>
      </c>
      <c r="C2183" s="64" t="s">
        <v>449</v>
      </c>
      <c r="D2183" s="64">
        <v>7</v>
      </c>
      <c r="E2183" s="64">
        <v>58</v>
      </c>
      <c r="F2183" s="64">
        <v>0</v>
      </c>
      <c r="G2183" s="64" t="s">
        <v>423</v>
      </c>
      <c r="H2183" s="64">
        <v>110</v>
      </c>
      <c r="I2183" s="64">
        <v>35</v>
      </c>
      <c r="J2183" s="64">
        <v>0</v>
      </c>
      <c r="K2183" s="64" t="s">
        <v>347</v>
      </c>
      <c r="L2183" s="64">
        <v>7</v>
      </c>
      <c r="M2183" s="64">
        <v>10</v>
      </c>
      <c r="N2183" s="62" t="str">
        <f t="shared" si="34"/>
        <v>WONOSARI</v>
      </c>
    </row>
    <row r="2184" spans="1:14" ht="12.75">
      <c r="A2184" s="63">
        <v>2181</v>
      </c>
      <c r="B2184" s="64" t="s">
        <v>42</v>
      </c>
      <c r="C2184" s="64" t="s">
        <v>449</v>
      </c>
      <c r="D2184" s="64">
        <v>7</v>
      </c>
      <c r="E2184" s="64">
        <v>24</v>
      </c>
      <c r="F2184" s="64">
        <v>0</v>
      </c>
      <c r="G2184" s="64" t="s">
        <v>423</v>
      </c>
      <c r="H2184" s="64">
        <v>109</v>
      </c>
      <c r="I2184" s="64">
        <v>54</v>
      </c>
      <c r="J2184" s="64">
        <v>0</v>
      </c>
      <c r="K2184" s="64" t="s">
        <v>347</v>
      </c>
      <c r="L2184" s="64">
        <v>7</v>
      </c>
      <c r="M2184" s="64">
        <v>10</v>
      </c>
      <c r="N2184" s="62" t="str">
        <f t="shared" si="34"/>
        <v>WONOSOBO</v>
      </c>
    </row>
    <row r="2185" spans="1:14" ht="12.75">
      <c r="A2185" s="63">
        <v>2182</v>
      </c>
      <c r="B2185" s="65" t="s">
        <v>43</v>
      </c>
      <c r="C2185" s="65" t="s">
        <v>653</v>
      </c>
      <c r="D2185" s="64">
        <v>52</v>
      </c>
      <c r="E2185" s="64">
        <v>8</v>
      </c>
      <c r="F2185" s="64">
        <v>0</v>
      </c>
      <c r="G2185" s="64" t="s">
        <v>389</v>
      </c>
      <c r="H2185" s="64">
        <v>1</v>
      </c>
      <c r="I2185" s="64">
        <v>26</v>
      </c>
      <c r="J2185" s="64">
        <v>0</v>
      </c>
      <c r="K2185" s="64" t="s">
        <v>347</v>
      </c>
      <c r="L2185" s="64">
        <v>0</v>
      </c>
      <c r="M2185" s="64">
        <v>1</v>
      </c>
      <c r="N2185" s="62">
        <f t="shared" si="34"/>
        <v>0</v>
      </c>
    </row>
    <row r="2186" spans="1:14" ht="12.75">
      <c r="A2186" s="63">
        <v>2183</v>
      </c>
      <c r="B2186" s="64" t="s">
        <v>44</v>
      </c>
      <c r="C2186" s="64" t="s">
        <v>491</v>
      </c>
      <c r="D2186" s="64">
        <v>36</v>
      </c>
      <c r="E2186" s="64">
        <v>26</v>
      </c>
      <c r="F2186" s="64">
        <v>0</v>
      </c>
      <c r="G2186" s="64" t="s">
        <v>389</v>
      </c>
      <c r="H2186" s="64">
        <v>99</v>
      </c>
      <c r="I2186" s="64">
        <v>32</v>
      </c>
      <c r="J2186" s="64">
        <v>0</v>
      </c>
      <c r="K2186" s="64" t="s">
        <v>395</v>
      </c>
      <c r="L2186" s="64">
        <v>-6</v>
      </c>
      <c r="M2186" s="64">
        <v>1</v>
      </c>
      <c r="N2186" s="62">
        <f t="shared" si="34"/>
        <v>0</v>
      </c>
    </row>
    <row r="2187" spans="1:14" ht="12.75">
      <c r="A2187" s="63">
        <v>2184</v>
      </c>
      <c r="B2187" s="64" t="s">
        <v>45</v>
      </c>
      <c r="C2187" s="64" t="s">
        <v>445</v>
      </c>
      <c r="D2187" s="64">
        <v>40</v>
      </c>
      <c r="E2187" s="64">
        <v>52</v>
      </c>
      <c r="F2187" s="64">
        <v>0</v>
      </c>
      <c r="G2187" s="64" t="s">
        <v>389</v>
      </c>
      <c r="H2187" s="64">
        <v>81</v>
      </c>
      <c r="I2187" s="64">
        <v>53</v>
      </c>
      <c r="J2187" s="64">
        <v>0</v>
      </c>
      <c r="K2187" s="64" t="s">
        <v>395</v>
      </c>
      <c r="L2187" s="64">
        <v>-5</v>
      </c>
      <c r="M2187" s="64">
        <v>1</v>
      </c>
      <c r="N2187" s="62">
        <f t="shared" si="34"/>
        <v>0</v>
      </c>
    </row>
    <row r="2188" spans="1:14" ht="12.75">
      <c r="A2188" s="63">
        <v>2185</v>
      </c>
      <c r="B2188" s="64" t="s">
        <v>46</v>
      </c>
      <c r="C2188" s="64" t="s">
        <v>643</v>
      </c>
      <c r="D2188" s="64">
        <v>42</v>
      </c>
      <c r="E2188" s="64">
        <v>16</v>
      </c>
      <c r="F2188" s="64">
        <v>0</v>
      </c>
      <c r="G2188" s="64" t="s">
        <v>389</v>
      </c>
      <c r="H2188" s="64">
        <v>71</v>
      </c>
      <c r="I2188" s="64">
        <v>52</v>
      </c>
      <c r="J2188" s="64">
        <v>0</v>
      </c>
      <c r="K2188" s="64" t="s">
        <v>395</v>
      </c>
      <c r="L2188" s="64">
        <v>-5</v>
      </c>
      <c r="M2188" s="64">
        <v>1</v>
      </c>
      <c r="N2188" s="62">
        <f t="shared" si="34"/>
        <v>0</v>
      </c>
    </row>
    <row r="2189" spans="1:14" ht="12.75">
      <c r="A2189" s="63">
        <v>2186</v>
      </c>
      <c r="B2189" s="65" t="s">
        <v>47</v>
      </c>
      <c r="C2189" s="65" t="s">
        <v>787</v>
      </c>
      <c r="D2189" s="64">
        <v>43</v>
      </c>
      <c r="E2189" s="64">
        <v>58</v>
      </c>
      <c r="F2189" s="64">
        <v>0</v>
      </c>
      <c r="G2189" s="64" t="s">
        <v>389</v>
      </c>
      <c r="H2189" s="64">
        <v>107</v>
      </c>
      <c r="I2189" s="64">
        <v>57</v>
      </c>
      <c r="J2189" s="64">
        <v>0</v>
      </c>
      <c r="K2189" s="64" t="s">
        <v>395</v>
      </c>
      <c r="L2189" s="64">
        <v>-7</v>
      </c>
      <c r="M2189" s="64">
        <v>1</v>
      </c>
      <c r="N2189" s="62">
        <f t="shared" si="34"/>
        <v>0</v>
      </c>
    </row>
    <row r="2190" spans="1:14" ht="12.75">
      <c r="A2190" s="63">
        <v>2187</v>
      </c>
      <c r="B2190" s="64" t="s">
        <v>48</v>
      </c>
      <c r="C2190" s="64" t="s">
        <v>464</v>
      </c>
      <c r="D2190" s="64">
        <v>43</v>
      </c>
      <c r="E2190" s="64">
        <v>39</v>
      </c>
      <c r="F2190" s="64">
        <v>0</v>
      </c>
      <c r="G2190" s="64" t="s">
        <v>389</v>
      </c>
      <c r="H2190" s="64">
        <v>95</v>
      </c>
      <c r="I2190" s="64">
        <v>35</v>
      </c>
      <c r="J2190" s="64">
        <v>0</v>
      </c>
      <c r="K2190" s="64" t="s">
        <v>395</v>
      </c>
      <c r="L2190" s="64">
        <v>-6</v>
      </c>
      <c r="M2190" s="64">
        <v>1</v>
      </c>
      <c r="N2190" s="62">
        <f t="shared" si="34"/>
        <v>0</v>
      </c>
    </row>
    <row r="2191" spans="1:14" ht="12.75">
      <c r="A2191" s="63">
        <v>2188</v>
      </c>
      <c r="B2191" s="64" t="s">
        <v>49</v>
      </c>
      <c r="C2191" s="64" t="s">
        <v>645</v>
      </c>
      <c r="D2191" s="64">
        <v>36</v>
      </c>
      <c r="E2191" s="64">
        <v>45</v>
      </c>
      <c r="F2191" s="64">
        <v>0</v>
      </c>
      <c r="G2191" s="64" t="s">
        <v>389</v>
      </c>
      <c r="H2191" s="64">
        <v>114</v>
      </c>
      <c r="I2191" s="64">
        <v>15</v>
      </c>
      <c r="J2191" s="64">
        <v>0</v>
      </c>
      <c r="K2191" s="64" t="s">
        <v>347</v>
      </c>
      <c r="L2191" s="64">
        <v>8</v>
      </c>
      <c r="M2191" s="64">
        <v>1</v>
      </c>
      <c r="N2191" s="62">
        <f t="shared" si="34"/>
        <v>0</v>
      </c>
    </row>
    <row r="2192" spans="1:14" ht="12.75">
      <c r="A2192" s="63">
        <v>2189</v>
      </c>
      <c r="B2192" s="64" t="s">
        <v>50</v>
      </c>
      <c r="C2192" s="64" t="s">
        <v>660</v>
      </c>
      <c r="D2192" s="64">
        <v>46</v>
      </c>
      <c r="E2192" s="64">
        <v>34</v>
      </c>
      <c r="F2192" s="64">
        <v>0</v>
      </c>
      <c r="G2192" s="64" t="s">
        <v>389</v>
      </c>
      <c r="H2192" s="64">
        <v>120</v>
      </c>
      <c r="I2192" s="64">
        <v>32</v>
      </c>
      <c r="J2192" s="64">
        <v>0</v>
      </c>
      <c r="K2192" s="64" t="s">
        <v>395</v>
      </c>
      <c r="L2192" s="64">
        <v>-8</v>
      </c>
      <c r="M2192" s="64">
        <v>1</v>
      </c>
      <c r="N2192" s="62">
        <f t="shared" si="34"/>
        <v>0</v>
      </c>
    </row>
    <row r="2193" spans="1:14" ht="12.75">
      <c r="A2193" s="63">
        <v>2190</v>
      </c>
      <c r="B2193" s="65" t="s">
        <v>51</v>
      </c>
      <c r="C2193" s="65" t="s">
        <v>416</v>
      </c>
      <c r="D2193" s="64">
        <v>59</v>
      </c>
      <c r="E2193" s="64">
        <v>31</v>
      </c>
      <c r="F2193" s="64">
        <v>0</v>
      </c>
      <c r="G2193" s="64" t="s">
        <v>389</v>
      </c>
      <c r="H2193" s="64">
        <v>139</v>
      </c>
      <c r="I2193" s="64">
        <v>40</v>
      </c>
      <c r="J2193" s="64">
        <v>0</v>
      </c>
      <c r="K2193" s="64" t="s">
        <v>395</v>
      </c>
      <c r="L2193" s="64">
        <v>-9</v>
      </c>
      <c r="M2193" s="64">
        <v>1</v>
      </c>
      <c r="N2193" s="62">
        <f t="shared" si="34"/>
        <v>0</v>
      </c>
    </row>
    <row r="2194" spans="1:14" ht="12.75">
      <c r="A2194" s="63">
        <v>2191</v>
      </c>
      <c r="B2194" s="64" t="s">
        <v>52</v>
      </c>
      <c r="C2194" s="64" t="s">
        <v>441</v>
      </c>
      <c r="D2194" s="64">
        <v>38</v>
      </c>
      <c r="E2194" s="64">
        <v>24</v>
      </c>
      <c r="F2194" s="64">
        <v>0</v>
      </c>
      <c r="G2194" s="64" t="s">
        <v>389</v>
      </c>
      <c r="H2194" s="64">
        <v>140</v>
      </c>
      <c r="I2194" s="64">
        <v>23</v>
      </c>
      <c r="J2194" s="64">
        <v>0</v>
      </c>
      <c r="K2194" s="64" t="s">
        <v>347</v>
      </c>
      <c r="L2194" s="64">
        <v>9</v>
      </c>
      <c r="M2194" s="64">
        <v>1</v>
      </c>
      <c r="N2194" s="62">
        <f t="shared" si="34"/>
        <v>0</v>
      </c>
    </row>
    <row r="2195" spans="1:14" ht="12.75">
      <c r="A2195" s="63">
        <v>2192</v>
      </c>
      <c r="B2195" s="64" t="s">
        <v>53</v>
      </c>
      <c r="C2195" s="64" t="s">
        <v>399</v>
      </c>
      <c r="D2195" s="64">
        <v>24</v>
      </c>
      <c r="E2195" s="64">
        <v>9</v>
      </c>
      <c r="F2195" s="64">
        <v>0</v>
      </c>
      <c r="G2195" s="64" t="s">
        <v>389</v>
      </c>
      <c r="H2195" s="64">
        <v>38</v>
      </c>
      <c r="I2195" s="64">
        <v>4</v>
      </c>
      <c r="J2195" s="64">
        <v>0</v>
      </c>
      <c r="K2195" s="64" t="s">
        <v>347</v>
      </c>
      <c r="L2195" s="64">
        <v>3</v>
      </c>
      <c r="M2195" s="64">
        <v>1</v>
      </c>
      <c r="N2195" s="62">
        <f t="shared" si="34"/>
        <v>0</v>
      </c>
    </row>
    <row r="2196" spans="1:14" ht="12.75">
      <c r="A2196" s="63">
        <v>2193</v>
      </c>
      <c r="B2196" s="64" t="s">
        <v>54</v>
      </c>
      <c r="C2196" s="64" t="s">
        <v>55</v>
      </c>
      <c r="D2196" s="64">
        <v>16</v>
      </c>
      <c r="E2196" s="64">
        <v>54</v>
      </c>
      <c r="F2196" s="64">
        <v>0</v>
      </c>
      <c r="G2196" s="64" t="s">
        <v>389</v>
      </c>
      <c r="H2196" s="64">
        <v>96</v>
      </c>
      <c r="I2196" s="64">
        <v>8</v>
      </c>
      <c r="J2196" s="64">
        <v>0</v>
      </c>
      <c r="K2196" s="64" t="s">
        <v>347</v>
      </c>
      <c r="L2196" s="64">
        <v>6</v>
      </c>
      <c r="M2196" s="64">
        <v>1</v>
      </c>
      <c r="N2196" s="62">
        <f t="shared" si="34"/>
        <v>0</v>
      </c>
    </row>
    <row r="2197" spans="1:14" ht="12.75">
      <c r="A2197" s="63">
        <v>2194</v>
      </c>
      <c r="B2197" s="64" t="s">
        <v>56</v>
      </c>
      <c r="C2197" s="64" t="s">
        <v>1027</v>
      </c>
      <c r="D2197" s="64">
        <v>3</v>
      </c>
      <c r="E2197" s="64">
        <v>50</v>
      </c>
      <c r="F2197" s="64">
        <v>0</v>
      </c>
      <c r="G2197" s="64" t="s">
        <v>389</v>
      </c>
      <c r="H2197" s="64">
        <v>11</v>
      </c>
      <c r="I2197" s="64">
        <v>31</v>
      </c>
      <c r="J2197" s="64">
        <v>0</v>
      </c>
      <c r="K2197" s="64" t="s">
        <v>347</v>
      </c>
      <c r="L2197" s="64">
        <v>1</v>
      </c>
      <c r="M2197" s="64">
        <v>1</v>
      </c>
      <c r="N2197" s="62">
        <f t="shared" si="34"/>
        <v>0</v>
      </c>
    </row>
    <row r="2198" spans="1:14" ht="12.75">
      <c r="A2198" s="63">
        <v>2195</v>
      </c>
      <c r="B2198" s="64" t="s">
        <v>57</v>
      </c>
      <c r="C2198" s="64" t="s">
        <v>394</v>
      </c>
      <c r="D2198" s="64">
        <v>43</v>
      </c>
      <c r="E2198" s="64">
        <v>50</v>
      </c>
      <c r="F2198" s="64">
        <v>0</v>
      </c>
      <c r="G2198" s="64" t="s">
        <v>389</v>
      </c>
      <c r="H2198" s="64">
        <v>66</v>
      </c>
      <c r="I2198" s="64">
        <v>5</v>
      </c>
      <c r="J2198" s="64">
        <v>0</v>
      </c>
      <c r="K2198" s="64" t="s">
        <v>395</v>
      </c>
      <c r="L2198" s="64">
        <v>-4</v>
      </c>
      <c r="M2198" s="64">
        <v>1</v>
      </c>
      <c r="N2198" s="62">
        <f t="shared" si="34"/>
        <v>0</v>
      </c>
    </row>
    <row r="2199" spans="1:14" ht="12.75">
      <c r="A2199" s="63">
        <v>2196</v>
      </c>
      <c r="B2199" s="65" t="s">
        <v>58</v>
      </c>
      <c r="C2199" s="65" t="s">
        <v>392</v>
      </c>
      <c r="D2199" s="64">
        <v>31</v>
      </c>
      <c r="E2199" s="64">
        <v>54</v>
      </c>
      <c r="F2199" s="64">
        <v>0</v>
      </c>
      <c r="G2199" s="64" t="s">
        <v>389</v>
      </c>
      <c r="H2199" s="64">
        <v>54</v>
      </c>
      <c r="I2199" s="64">
        <v>17</v>
      </c>
      <c r="J2199" s="64">
        <v>0</v>
      </c>
      <c r="K2199" s="64" t="s">
        <v>347</v>
      </c>
      <c r="L2199" s="64">
        <v>3</v>
      </c>
      <c r="M2199" s="64">
        <v>1</v>
      </c>
      <c r="N2199" s="62">
        <f t="shared" si="34"/>
        <v>0</v>
      </c>
    </row>
    <row r="2200" spans="1:14" ht="12.75">
      <c r="A2200" s="63">
        <v>2197</v>
      </c>
      <c r="B2200" s="64" t="s">
        <v>59</v>
      </c>
      <c r="C2200" s="64" t="s">
        <v>394</v>
      </c>
      <c r="D2200" s="64">
        <v>62</v>
      </c>
      <c r="E2200" s="64">
        <v>28</v>
      </c>
      <c r="F2200" s="64">
        <v>0</v>
      </c>
      <c r="G2200" s="64" t="s">
        <v>389</v>
      </c>
      <c r="H2200" s="64">
        <v>114</v>
      </c>
      <c r="I2200" s="64">
        <v>27</v>
      </c>
      <c r="J2200" s="64">
        <v>0</v>
      </c>
      <c r="K2200" s="64" t="s">
        <v>395</v>
      </c>
      <c r="L2200" s="64">
        <v>-7</v>
      </c>
      <c r="M2200" s="64">
        <v>1</v>
      </c>
      <c r="N2200" s="62">
        <f t="shared" si="34"/>
        <v>0</v>
      </c>
    </row>
    <row r="2201" spans="1:14" ht="12.75">
      <c r="A2201" s="63">
        <v>2198</v>
      </c>
      <c r="B2201" s="64" t="s">
        <v>60</v>
      </c>
      <c r="C2201" s="64" t="s">
        <v>449</v>
      </c>
      <c r="D2201" s="64">
        <v>7</v>
      </c>
      <c r="E2201" s="64">
        <v>48</v>
      </c>
      <c r="F2201" s="64">
        <v>0</v>
      </c>
      <c r="G2201" s="64" t="s">
        <v>423</v>
      </c>
      <c r="H2201" s="64">
        <v>110</v>
      </c>
      <c r="I2201" s="64">
        <v>24</v>
      </c>
      <c r="J2201" s="64">
        <v>0</v>
      </c>
      <c r="K2201" s="64" t="s">
        <v>347</v>
      </c>
      <c r="L2201" s="64">
        <v>7</v>
      </c>
      <c r="M2201" s="64">
        <v>10</v>
      </c>
      <c r="N2201" s="62" t="str">
        <f t="shared" si="34"/>
        <v>YOGYAKARTA</v>
      </c>
    </row>
    <row r="2202" spans="1:14" ht="12.75">
      <c r="A2202" s="63">
        <v>2199</v>
      </c>
      <c r="B2202" s="64" t="s">
        <v>61</v>
      </c>
      <c r="C2202" s="64" t="s">
        <v>441</v>
      </c>
      <c r="D2202" s="64">
        <v>41</v>
      </c>
      <c r="E2202" s="64">
        <v>4</v>
      </c>
      <c r="F2202" s="64">
        <v>0</v>
      </c>
      <c r="G2202" s="64" t="s">
        <v>389</v>
      </c>
      <c r="H2202" s="64">
        <v>141</v>
      </c>
      <c r="I2202" s="64">
        <v>15</v>
      </c>
      <c r="J2202" s="64">
        <v>0</v>
      </c>
      <c r="K2202" s="64" t="s">
        <v>347</v>
      </c>
      <c r="L2202" s="64">
        <v>9</v>
      </c>
      <c r="M2202" s="64">
        <v>1</v>
      </c>
      <c r="N2202" s="62">
        <f t="shared" si="34"/>
        <v>0</v>
      </c>
    </row>
    <row r="2203" spans="1:14" ht="12.75">
      <c r="A2203" s="63">
        <v>2200</v>
      </c>
      <c r="B2203" s="64" t="s">
        <v>62</v>
      </c>
      <c r="C2203" s="64" t="s">
        <v>410</v>
      </c>
      <c r="D2203" s="64">
        <v>9</v>
      </c>
      <c r="E2203" s="64">
        <v>16</v>
      </c>
      <c r="F2203" s="64">
        <v>0</v>
      </c>
      <c r="G2203" s="64" t="s">
        <v>389</v>
      </c>
      <c r="H2203" s="64">
        <v>12</v>
      </c>
      <c r="I2203" s="64">
        <v>26</v>
      </c>
      <c r="J2203" s="64">
        <v>0</v>
      </c>
      <c r="K2203" s="64" t="s">
        <v>347</v>
      </c>
      <c r="L2203" s="64">
        <v>1</v>
      </c>
      <c r="M2203" s="64">
        <v>1</v>
      </c>
      <c r="N2203" s="62">
        <f t="shared" si="34"/>
        <v>0</v>
      </c>
    </row>
    <row r="2204" spans="1:14" ht="12.75">
      <c r="A2204" s="63">
        <v>2201</v>
      </c>
      <c r="B2204" s="64" t="s">
        <v>63</v>
      </c>
      <c r="C2204" s="64" t="s">
        <v>394</v>
      </c>
      <c r="D2204" s="64">
        <v>51</v>
      </c>
      <c r="E2204" s="64">
        <v>16</v>
      </c>
      <c r="F2204" s="64">
        <v>0</v>
      </c>
      <c r="G2204" s="64" t="s">
        <v>389</v>
      </c>
      <c r="H2204" s="64">
        <v>102</v>
      </c>
      <c r="I2204" s="64">
        <v>28</v>
      </c>
      <c r="J2204" s="64">
        <v>0</v>
      </c>
      <c r="K2204" s="64" t="s">
        <v>395</v>
      </c>
      <c r="L2204" s="64">
        <v>-6</v>
      </c>
      <c r="M2204" s="64">
        <v>1</v>
      </c>
      <c r="N2204" s="62">
        <f t="shared" si="34"/>
        <v>0</v>
      </c>
    </row>
    <row r="2205" spans="1:14" ht="12.75">
      <c r="A2205" s="63">
        <v>2202</v>
      </c>
      <c r="B2205" s="65" t="s">
        <v>64</v>
      </c>
      <c r="C2205" s="65" t="s">
        <v>445</v>
      </c>
      <c r="D2205" s="64">
        <v>41</v>
      </c>
      <c r="E2205" s="64">
        <v>15</v>
      </c>
      <c r="F2205" s="64">
        <v>0</v>
      </c>
      <c r="G2205" s="64" t="s">
        <v>389</v>
      </c>
      <c r="H2205" s="64">
        <v>80</v>
      </c>
      <c r="I2205" s="64">
        <v>40</v>
      </c>
      <c r="J2205" s="64">
        <v>0</v>
      </c>
      <c r="K2205" s="64" t="s">
        <v>395</v>
      </c>
      <c r="L2205" s="64">
        <v>-5</v>
      </c>
      <c r="M2205" s="64">
        <v>1</v>
      </c>
      <c r="N2205" s="62">
        <f t="shared" si="34"/>
        <v>0</v>
      </c>
    </row>
    <row r="2206" spans="1:14" ht="12.75">
      <c r="A2206" s="63">
        <v>2203</v>
      </c>
      <c r="B2206" s="65" t="s">
        <v>65</v>
      </c>
      <c r="C2206" s="65" t="s">
        <v>844</v>
      </c>
      <c r="D2206" s="64">
        <v>32</v>
      </c>
      <c r="E2206" s="64">
        <v>39</v>
      </c>
      <c r="F2206" s="64">
        <v>0</v>
      </c>
      <c r="G2206" s="64" t="s">
        <v>389</v>
      </c>
      <c r="H2206" s="64">
        <v>114</v>
      </c>
      <c r="I2206" s="64">
        <v>36</v>
      </c>
      <c r="J2206" s="64">
        <v>0</v>
      </c>
      <c r="K2206" s="64" t="s">
        <v>395</v>
      </c>
      <c r="L2206" s="64">
        <v>-7</v>
      </c>
      <c r="M2206" s="64">
        <v>1</v>
      </c>
      <c r="N2206" s="62">
        <f t="shared" si="34"/>
        <v>0</v>
      </c>
    </row>
    <row r="2207" spans="1:14" ht="12.75">
      <c r="A2207" s="63">
        <v>2204</v>
      </c>
      <c r="B2207" s="64" t="s">
        <v>66</v>
      </c>
      <c r="C2207" s="64" t="s">
        <v>392</v>
      </c>
      <c r="D2207" s="64">
        <v>29</v>
      </c>
      <c r="E2207" s="64">
        <v>28</v>
      </c>
      <c r="F2207" s="64">
        <v>0</v>
      </c>
      <c r="G2207" s="64" t="s">
        <v>389</v>
      </c>
      <c r="H2207" s="64">
        <v>60</v>
      </c>
      <c r="I2207" s="64">
        <v>54</v>
      </c>
      <c r="J2207" s="64">
        <v>0</v>
      </c>
      <c r="K2207" s="64" t="s">
        <v>347</v>
      </c>
      <c r="L2207" s="64">
        <v>3</v>
      </c>
      <c r="M2207" s="64">
        <v>1</v>
      </c>
      <c r="N2207" s="62">
        <f t="shared" si="34"/>
        <v>0</v>
      </c>
    </row>
    <row r="2208" spans="1:14" ht="12.75">
      <c r="A2208" s="63">
        <v>2205</v>
      </c>
      <c r="B2208" s="64" t="s">
        <v>67</v>
      </c>
      <c r="C2208" s="64" t="s">
        <v>809</v>
      </c>
      <c r="D2208" s="64">
        <v>6</v>
      </c>
      <c r="E2208" s="64">
        <v>55</v>
      </c>
      <c r="F2208" s="64">
        <v>0</v>
      </c>
      <c r="G2208" s="64" t="s">
        <v>389</v>
      </c>
      <c r="H2208" s="64">
        <v>122</v>
      </c>
      <c r="I2208" s="64">
        <v>4</v>
      </c>
      <c r="J2208" s="64">
        <v>0</v>
      </c>
      <c r="K2208" s="64" t="s">
        <v>347</v>
      </c>
      <c r="L2208" s="64">
        <v>8</v>
      </c>
      <c r="M2208" s="64">
        <v>1</v>
      </c>
      <c r="N2208" s="62">
        <f t="shared" si="34"/>
        <v>0</v>
      </c>
    </row>
    <row r="2209" spans="1:14" ht="12.75">
      <c r="A2209" s="63">
        <v>2206</v>
      </c>
      <c r="B2209" s="64" t="s">
        <v>68</v>
      </c>
      <c r="C2209" s="64" t="s">
        <v>445</v>
      </c>
      <c r="D2209" s="64">
        <v>39</v>
      </c>
      <c r="E2209" s="64">
        <v>57</v>
      </c>
      <c r="F2209" s="64">
        <v>0</v>
      </c>
      <c r="G2209" s="64" t="s">
        <v>389</v>
      </c>
      <c r="H2209" s="64">
        <v>81</v>
      </c>
      <c r="I2209" s="64">
        <v>54</v>
      </c>
      <c r="J2209" s="64">
        <v>0</v>
      </c>
      <c r="K2209" s="64" t="s">
        <v>395</v>
      </c>
      <c r="L2209" s="64">
        <v>-5</v>
      </c>
      <c r="M2209" s="64">
        <v>1</v>
      </c>
      <c r="N2209" s="62">
        <f t="shared" si="34"/>
        <v>0</v>
      </c>
    </row>
    <row r="2210" spans="1:14" ht="12.75">
      <c r="A2210" s="63">
        <v>2207</v>
      </c>
      <c r="B2210" s="64" t="s">
        <v>69</v>
      </c>
      <c r="C2210" s="64" t="s">
        <v>979</v>
      </c>
      <c r="D2210" s="64">
        <v>6</v>
      </c>
      <c r="E2210" s="64">
        <v>13</v>
      </c>
      <c r="F2210" s="64">
        <v>0</v>
      </c>
      <c r="G2210" s="64" t="s">
        <v>423</v>
      </c>
      <c r="H2210" s="64">
        <v>39</v>
      </c>
      <c r="I2210" s="64">
        <v>13</v>
      </c>
      <c r="J2210" s="64">
        <v>0</v>
      </c>
      <c r="K2210" s="64" t="s">
        <v>347</v>
      </c>
      <c r="L2210" s="64">
        <v>3</v>
      </c>
      <c r="M2210" s="64">
        <v>1</v>
      </c>
      <c r="N2210" s="62">
        <f t="shared" si="34"/>
        <v>0</v>
      </c>
    </row>
    <row r="2211" spans="1:14" ht="12.75">
      <c r="A2211" s="63">
        <v>2208</v>
      </c>
      <c r="B2211" s="64" t="s">
        <v>70</v>
      </c>
      <c r="C2211" s="64" t="s">
        <v>472</v>
      </c>
      <c r="D2211" s="64">
        <v>41</v>
      </c>
      <c r="E2211" s="64">
        <v>40</v>
      </c>
      <c r="F2211" s="64">
        <v>0</v>
      </c>
      <c r="G2211" s="64" t="s">
        <v>389</v>
      </c>
      <c r="H2211" s="64">
        <v>1</v>
      </c>
      <c r="I2211" s="64">
        <v>2</v>
      </c>
      <c r="J2211" s="64">
        <v>0</v>
      </c>
      <c r="K2211" s="64" t="s">
        <v>395</v>
      </c>
      <c r="L2211" s="64">
        <v>1</v>
      </c>
      <c r="M2211" s="64">
        <v>1</v>
      </c>
      <c r="N2211" s="62">
        <f t="shared" si="34"/>
        <v>0</v>
      </c>
    </row>
    <row r="2212" spans="1:14" ht="12.75">
      <c r="A2212" s="63">
        <v>2209</v>
      </c>
      <c r="B2212" s="65" t="s">
        <v>71</v>
      </c>
      <c r="C2212" s="65" t="s">
        <v>439</v>
      </c>
      <c r="D2212" s="64">
        <v>32</v>
      </c>
      <c r="E2212" s="64">
        <v>6</v>
      </c>
      <c r="F2212" s="64">
        <v>0</v>
      </c>
      <c r="G2212" s="64" t="s">
        <v>389</v>
      </c>
      <c r="H2212" s="64">
        <v>35</v>
      </c>
      <c r="I2212" s="64">
        <v>58</v>
      </c>
      <c r="J2212" s="64">
        <v>0</v>
      </c>
      <c r="K2212" s="64" t="s">
        <v>347</v>
      </c>
      <c r="L2212" s="64">
        <v>2</v>
      </c>
      <c r="M2212" s="64">
        <v>886</v>
      </c>
      <c r="N2212" s="62">
        <f t="shared" si="34"/>
        <v>0</v>
      </c>
    </row>
    <row r="2213" spans="1:14" ht="12.75">
      <c r="A2213" s="63">
        <v>2210</v>
      </c>
      <c r="B2213" s="65" t="s">
        <v>72</v>
      </c>
      <c r="C2213" s="65" t="s">
        <v>621</v>
      </c>
      <c r="D2213" s="64">
        <v>47</v>
      </c>
      <c r="E2213" s="64">
        <v>28</v>
      </c>
      <c r="F2213" s="64">
        <v>0</v>
      </c>
      <c r="G2213" s="64" t="s">
        <v>389</v>
      </c>
      <c r="H2213" s="64">
        <v>8</v>
      </c>
      <c r="I2213" s="64">
        <v>33</v>
      </c>
      <c r="J2213" s="64">
        <v>0</v>
      </c>
      <c r="K2213" s="64" t="s">
        <v>347</v>
      </c>
      <c r="L2213" s="64">
        <v>1</v>
      </c>
      <c r="M2213" s="64">
        <v>1</v>
      </c>
      <c r="N2213" s="62">
        <f t="shared" si="34"/>
        <v>0</v>
      </c>
    </row>
  </sheetData>
  <sheetProtection/>
  <mergeCells count="2">
    <mergeCell ref="D1:F1"/>
    <mergeCell ref="H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 Zahed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 Zahwah Abdo el-Moeid</dc:creator>
  <cp:keywords/>
  <dc:description/>
  <cp:lastModifiedBy>Eri Jauhari</cp:lastModifiedBy>
  <cp:lastPrinted>2008-08-12T03:26:46Z</cp:lastPrinted>
  <dcterms:created xsi:type="dcterms:W3CDTF">2006-08-03T02:56:54Z</dcterms:created>
  <dcterms:modified xsi:type="dcterms:W3CDTF">2008-08-22T01:15:54Z</dcterms:modified>
  <cp:category/>
  <cp:version/>
  <cp:contentType/>
  <cp:contentStatus/>
</cp:coreProperties>
</file>